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North Oaks\Financial\Budget\2022\Graphs\"/>
    </mc:Choice>
  </mc:AlternateContent>
  <bookViews>
    <workbookView xWindow="120" yWindow="60" windowWidth="13275" windowHeight="7005" tabRatio="682"/>
  </bookViews>
  <sheets>
    <sheet name="2022 Budget" sheetId="1" r:id="rId1"/>
    <sheet name="2022 Summary" sheetId="2" r:id="rId2"/>
    <sheet name="2021 Summary Budget" sheetId="3" r:id="rId3"/>
    <sheet name="2022 Summary Budget" sheetId="6" r:id="rId4"/>
    <sheet name="2021 Budget vs Actual" sheetId="4" r:id="rId5"/>
    <sheet name="YTD 2022 Graph" sheetId="5" r:id="rId6"/>
  </sheets>
  <definedNames>
    <definedName name="_xlnm.Print_Area" localSheetId="4">'2021 Budget vs Actual'!$A$1:$L$64</definedName>
    <definedName name="_xlnm.Print_Area" localSheetId="0">'2022 Budget'!$A$1:$J$188</definedName>
    <definedName name="_xlnm.Print_Area" localSheetId="1">'2022 Summary'!$A$1:$M$30</definedName>
    <definedName name="_xlnm.Print_Area" localSheetId="3">'2022 Summary Budget'!$A$1:$P$38</definedName>
    <definedName name="_xlnm.Print_Area" localSheetId="5">'YTD 2022 Graph'!$A$1:$K$70</definedName>
  </definedNames>
  <calcPr calcId="162913"/>
</workbook>
</file>

<file path=xl/calcChain.xml><?xml version="1.0" encoding="utf-8"?>
<calcChain xmlns="http://schemas.openxmlformats.org/spreadsheetml/2006/main">
  <c r="E145" i="1" l="1"/>
  <c r="D145" i="1"/>
  <c r="H145" i="1"/>
  <c r="I145" i="1"/>
  <c r="I188" i="1"/>
  <c r="I64" i="1" l="1"/>
  <c r="J12" i="1"/>
  <c r="H141" i="1"/>
  <c r="H137" i="1"/>
  <c r="H134" i="1"/>
  <c r="H131" i="1"/>
  <c r="H117" i="1"/>
  <c r="H43" i="1"/>
  <c r="H32" i="1"/>
  <c r="H21" i="1"/>
  <c r="H11" i="1"/>
  <c r="D114" i="1" l="1"/>
  <c r="D14" i="1"/>
  <c r="L7" i="1" s="1"/>
  <c r="D7" i="1"/>
  <c r="Q43" i="1" l="1"/>
  <c r="I3" i="6" s="1"/>
  <c r="Q44" i="1"/>
  <c r="I4" i="6" s="1"/>
  <c r="P8" i="1"/>
  <c r="P7" i="1"/>
  <c r="F15" i="1" l="1"/>
  <c r="J15" i="1"/>
  <c r="C14" i="5" l="1"/>
  <c r="C13" i="5"/>
  <c r="C12" i="5"/>
  <c r="C11" i="5"/>
  <c r="C10" i="5"/>
  <c r="C9" i="5"/>
  <c r="C8" i="5"/>
  <c r="C7" i="5"/>
  <c r="C6" i="5"/>
  <c r="C5" i="5"/>
  <c r="C4" i="5"/>
  <c r="C3" i="5"/>
  <c r="B13" i="5"/>
  <c r="B12" i="5"/>
  <c r="B11" i="5"/>
  <c r="B10" i="5"/>
  <c r="B9" i="5"/>
  <c r="B8" i="5"/>
  <c r="B7" i="5"/>
  <c r="B6" i="5"/>
  <c r="B5" i="5"/>
  <c r="D11" i="5" l="1"/>
  <c r="D5" i="5"/>
  <c r="D8" i="5"/>
  <c r="D7" i="5"/>
  <c r="D10" i="5"/>
  <c r="D13" i="5"/>
  <c r="D6" i="5"/>
  <c r="D9" i="5"/>
  <c r="D12" i="5"/>
  <c r="F2" i="5" l="1"/>
  <c r="F6" i="5" l="1"/>
  <c r="F4" i="5"/>
  <c r="F9" i="5"/>
  <c r="F12" i="5"/>
  <c r="F10" i="5"/>
  <c r="F7" i="5"/>
  <c r="F5" i="5"/>
  <c r="F13" i="5"/>
  <c r="F8" i="5"/>
  <c r="F3" i="5"/>
  <c r="F11" i="5"/>
  <c r="F14" i="5"/>
  <c r="B3" i="4"/>
  <c r="C3" i="4"/>
  <c r="B4" i="4"/>
  <c r="C4" i="4"/>
  <c r="B5" i="4"/>
  <c r="C5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C14" i="4"/>
  <c r="F5" i="1"/>
  <c r="J5" i="1"/>
  <c r="F6" i="1"/>
  <c r="J6" i="1"/>
  <c r="B3" i="5"/>
  <c r="D3" i="5" s="1"/>
  <c r="B4" i="2"/>
  <c r="I3" i="3"/>
  <c r="F8" i="1"/>
  <c r="J8" i="1"/>
  <c r="L8" i="1"/>
  <c r="B5" i="2" s="1"/>
  <c r="K5" i="2"/>
  <c r="F9" i="1"/>
  <c r="J9" i="1"/>
  <c r="L9" i="1"/>
  <c r="A5" i="3" s="1"/>
  <c r="P9" i="1"/>
  <c r="K6" i="2" s="1"/>
  <c r="F10" i="1"/>
  <c r="J10" i="1"/>
  <c r="L10" i="1"/>
  <c r="A6" i="3" s="1"/>
  <c r="P10" i="1"/>
  <c r="I6" i="3" s="1"/>
  <c r="F11" i="1"/>
  <c r="J11" i="1"/>
  <c r="L11" i="1"/>
  <c r="B8" i="2" s="1"/>
  <c r="P11" i="1"/>
  <c r="I7" i="3" s="1"/>
  <c r="F12" i="1"/>
  <c r="L12" i="1"/>
  <c r="A8" i="3" s="1"/>
  <c r="P12" i="1"/>
  <c r="K9" i="2" s="1"/>
  <c r="L13" i="1"/>
  <c r="A9" i="3" s="1"/>
  <c r="P13" i="1"/>
  <c r="I9" i="3" s="1"/>
  <c r="F14" i="1"/>
  <c r="B4" i="5"/>
  <c r="D4" i="5" s="1"/>
  <c r="F16" i="1"/>
  <c r="J16" i="1"/>
  <c r="F17" i="1"/>
  <c r="J17" i="1"/>
  <c r="F18" i="1"/>
  <c r="J18" i="1"/>
  <c r="F19" i="1"/>
  <c r="F22" i="1"/>
  <c r="J22" i="1"/>
  <c r="F23" i="1"/>
  <c r="J23" i="1"/>
  <c r="F24" i="1"/>
  <c r="J24" i="1"/>
  <c r="F25" i="1"/>
  <c r="J25" i="1"/>
  <c r="F27" i="1"/>
  <c r="J27" i="1"/>
  <c r="B6" i="4"/>
  <c r="F28" i="1"/>
  <c r="J28" i="1"/>
  <c r="F29" i="1"/>
  <c r="J29" i="1"/>
  <c r="F30" i="1"/>
  <c r="J30" i="1"/>
  <c r="F32" i="1"/>
  <c r="J32" i="1"/>
  <c r="L32" i="1"/>
  <c r="F33" i="1"/>
  <c r="F34" i="1"/>
  <c r="J34" i="1"/>
  <c r="F35" i="1"/>
  <c r="J35" i="1"/>
  <c r="F36" i="1"/>
  <c r="J36" i="1"/>
  <c r="F37" i="1"/>
  <c r="J37" i="1"/>
  <c r="F38" i="1"/>
  <c r="J38" i="1"/>
  <c r="F42" i="1"/>
  <c r="J42" i="1"/>
  <c r="F43" i="1"/>
  <c r="J43" i="1"/>
  <c r="L43" i="1"/>
  <c r="L4" i="2"/>
  <c r="F44" i="1"/>
  <c r="J44" i="1"/>
  <c r="L44" i="1"/>
  <c r="L5" i="2"/>
  <c r="F45" i="1"/>
  <c r="J45" i="1"/>
  <c r="L45" i="1"/>
  <c r="Q45" i="1"/>
  <c r="F46" i="1"/>
  <c r="J46" i="1"/>
  <c r="L46" i="1"/>
  <c r="Q46" i="1"/>
  <c r="F47" i="1"/>
  <c r="J47" i="1"/>
  <c r="L47" i="1"/>
  <c r="Q47" i="1"/>
  <c r="F48" i="1"/>
  <c r="J48" i="1"/>
  <c r="L48" i="1"/>
  <c r="Q48" i="1"/>
  <c r="F49" i="1"/>
  <c r="Q49" i="1"/>
  <c r="F50" i="1"/>
  <c r="J50" i="1"/>
  <c r="L50" i="1"/>
  <c r="Q50" i="1"/>
  <c r="L11" i="2" s="1"/>
  <c r="F51" i="1"/>
  <c r="J51" i="1"/>
  <c r="F52" i="1"/>
  <c r="J52" i="1"/>
  <c r="F54" i="1"/>
  <c r="J54" i="1"/>
  <c r="F55" i="1"/>
  <c r="J55" i="1"/>
  <c r="F56" i="1"/>
  <c r="J56" i="1"/>
  <c r="D64" i="1"/>
  <c r="E64" i="1"/>
  <c r="D106" i="1"/>
  <c r="I106" i="1"/>
  <c r="F114" i="1"/>
  <c r="J114" i="1"/>
  <c r="F115" i="1"/>
  <c r="J115" i="1"/>
  <c r="F116" i="1"/>
  <c r="J116" i="1"/>
  <c r="F117" i="1"/>
  <c r="J117" i="1"/>
  <c r="F118" i="1"/>
  <c r="J118" i="1"/>
  <c r="F119" i="1"/>
  <c r="J119" i="1"/>
  <c r="F120" i="1"/>
  <c r="J120" i="1"/>
  <c r="F121" i="1"/>
  <c r="J121" i="1"/>
  <c r="F122" i="1"/>
  <c r="J122" i="1"/>
  <c r="F123" i="1"/>
  <c r="J123" i="1"/>
  <c r="F124" i="1"/>
  <c r="J124" i="1"/>
  <c r="F125" i="1"/>
  <c r="J125" i="1"/>
  <c r="F126" i="1"/>
  <c r="J126" i="1"/>
  <c r="F127" i="1"/>
  <c r="J127" i="1"/>
  <c r="F128" i="1"/>
  <c r="J128" i="1"/>
  <c r="F129" i="1"/>
  <c r="J129" i="1"/>
  <c r="F131" i="1"/>
  <c r="J131" i="1"/>
  <c r="F133" i="1"/>
  <c r="J133" i="1"/>
  <c r="F135" i="1"/>
  <c r="J135" i="1"/>
  <c r="F136" i="1"/>
  <c r="J136" i="1"/>
  <c r="F137" i="1"/>
  <c r="J137" i="1"/>
  <c r="F138" i="1"/>
  <c r="J138" i="1"/>
  <c r="F139" i="1"/>
  <c r="J139" i="1"/>
  <c r="F140" i="1"/>
  <c r="J140" i="1"/>
  <c r="F141" i="1"/>
  <c r="J141" i="1"/>
  <c r="F142" i="1"/>
  <c r="J142" i="1"/>
  <c r="F143" i="1"/>
  <c r="J143" i="1"/>
  <c r="E188" i="1"/>
  <c r="F148" i="1"/>
  <c r="N162" i="1"/>
  <c r="D188" i="1"/>
  <c r="H188" i="1"/>
  <c r="L9" i="2" l="1"/>
  <c r="I8" i="6"/>
  <c r="C11" i="2"/>
  <c r="A10" i="6"/>
  <c r="C9" i="2"/>
  <c r="A8" i="6"/>
  <c r="C6" i="2"/>
  <c r="A5" i="6"/>
  <c r="C7" i="2"/>
  <c r="A6" i="6"/>
  <c r="C5" i="2"/>
  <c r="A4" i="6"/>
  <c r="C4" i="2"/>
  <c r="A3" i="6"/>
  <c r="C8" i="2"/>
  <c r="A7" i="6"/>
  <c r="L7" i="2"/>
  <c r="I6" i="6"/>
  <c r="D12" i="4"/>
  <c r="L6" i="2"/>
  <c r="I5" i="6"/>
  <c r="L8" i="2"/>
  <c r="I7" i="6"/>
  <c r="L10" i="2"/>
  <c r="I9" i="6"/>
  <c r="B9" i="2"/>
  <c r="F2" i="4"/>
  <c r="F5" i="4" s="1"/>
  <c r="E106" i="1"/>
  <c r="I8" i="3"/>
  <c r="D13" i="4"/>
  <c r="B6" i="2"/>
  <c r="D10" i="4"/>
  <c r="A4" i="3"/>
  <c r="D7" i="4"/>
  <c r="D4" i="4"/>
  <c r="B7" i="2"/>
  <c r="K8" i="2"/>
  <c r="A7" i="3"/>
  <c r="B10" i="2"/>
  <c r="D6" i="4"/>
  <c r="H64" i="1"/>
  <c r="H106" i="1" s="1"/>
  <c r="L49" i="1"/>
  <c r="J14" i="1"/>
  <c r="A3" i="3"/>
  <c r="D5" i="4"/>
  <c r="D9" i="4"/>
  <c r="D11" i="4"/>
  <c r="D8" i="4"/>
  <c r="D3" i="4"/>
  <c r="K7" i="2"/>
  <c r="I5" i="3"/>
  <c r="I4" i="3"/>
  <c r="K4" i="2"/>
  <c r="K10" i="2"/>
  <c r="C10" i="2" l="1"/>
  <c r="A9" i="6"/>
  <c r="F9" i="4"/>
  <c r="F6" i="4"/>
  <c r="F14" i="4"/>
  <c r="F12" i="4"/>
  <c r="F4" i="4"/>
  <c r="F3" i="4"/>
  <c r="F13" i="4"/>
  <c r="F10" i="4"/>
  <c r="F7" i="4"/>
  <c r="F8" i="4"/>
  <c r="F11" i="4"/>
</calcChain>
</file>

<file path=xl/sharedStrings.xml><?xml version="1.0" encoding="utf-8"?>
<sst xmlns="http://schemas.openxmlformats.org/spreadsheetml/2006/main" count="700" uniqueCount="369">
  <si>
    <t>ActCode</t>
  </si>
  <si>
    <t>DEPT Descr</t>
  </si>
  <si>
    <t>OBJ Descr</t>
  </si>
  <si>
    <t>% of Budget</t>
  </si>
  <si>
    <t>UnderLine</t>
  </si>
  <si>
    <t>2021 Budget</t>
  </si>
  <si>
    <t>101-41100-103</t>
  </si>
  <si>
    <t>LEGISLATIVE - COUNCIL</t>
  </si>
  <si>
    <t>WAGES - PART TIME/TEMP</t>
  </si>
  <si>
    <t>CC/PC wages 675/mayor; 450/CC; 45/chair; 30/PC</t>
  </si>
  <si>
    <t>101-41100-311</t>
  </si>
  <si>
    <t>CONFERENCES/SEMINARS</t>
  </si>
  <si>
    <t>__________________________________________________</t>
  </si>
  <si>
    <t>101-41100-313</t>
  </si>
  <si>
    <t>CONTRACT SERVICES</t>
  </si>
  <si>
    <t>Timesavers</t>
  </si>
  <si>
    <t xml:space="preserve"> general</t>
  </si>
  <si>
    <t>101-41100-350</t>
  </si>
  <si>
    <t>PUBLISHING &amp; ADVERTISING</t>
  </si>
  <si>
    <t>Legal/P.H</t>
  </si>
  <si>
    <t>public safety</t>
  </si>
  <si>
    <t>101-41100-433</t>
  </si>
  <si>
    <t>DUES AND SUBSCRIPTIONS</t>
  </si>
  <si>
    <t>NWYFS/LMC/MCMA</t>
  </si>
  <si>
    <t>streets</t>
  </si>
  <si>
    <t>101-41300-101</t>
  </si>
  <si>
    <t>CITY ADMINISTRATION</t>
  </si>
  <si>
    <t>WAGES - FULL TIME</t>
  </si>
  <si>
    <t>sanitation</t>
  </si>
  <si>
    <t>101-41300-103</t>
  </si>
  <si>
    <t>culture</t>
  </si>
  <si>
    <t>101-41300-122</t>
  </si>
  <si>
    <t>FICA CONTRIBUTIONS</t>
  </si>
  <si>
    <t>natural resource</t>
  </si>
  <si>
    <t>101-41300-127</t>
  </si>
  <si>
    <t>DEFERRED COMP CONTRIBUTIONS</t>
  </si>
  <si>
    <t>misc.</t>
  </si>
  <si>
    <t>101-41300-131</t>
  </si>
  <si>
    <t>HEALTH, DENTAL, LIFE, LTD INS</t>
  </si>
  <si>
    <t>Car/PERA/Health</t>
  </si>
  <si>
    <t>transfer out/addl public safety</t>
  </si>
  <si>
    <t>101-41300-210</t>
  </si>
  <si>
    <t>OPERATING SUPPLIES</t>
  </si>
  <si>
    <t>Office/IT/Software</t>
  </si>
  <si>
    <t>101-41300-309</t>
  </si>
  <si>
    <t>COMPUTER/INTERNET/GIS SUPPORT</t>
  </si>
  <si>
    <t>Granicus/Polco/Comcast</t>
  </si>
  <si>
    <t>101-41300-310</t>
  </si>
  <si>
    <t>TRAINING</t>
  </si>
  <si>
    <t>League/MCMA/MAMA</t>
  </si>
  <si>
    <t>101-41300-321</t>
  </si>
  <si>
    <t>TELEPHONE SERVICES</t>
  </si>
  <si>
    <t>101-41300-322</t>
  </si>
  <si>
    <t>MAILBOXES</t>
  </si>
  <si>
    <t>passthrough</t>
  </si>
  <si>
    <t>101-41300-350</t>
  </si>
  <si>
    <t>CUP Filings</t>
  </si>
  <si>
    <t>101-41300-360</t>
  </si>
  <si>
    <t>INSURANCE</t>
  </si>
  <si>
    <t>101-41300-381</t>
  </si>
  <si>
    <t>ELECTRIC UTILITIES</t>
  </si>
  <si>
    <t>101-41300-410</t>
  </si>
  <si>
    <t>RENTALS</t>
  </si>
  <si>
    <t>Office Rent</t>
  </si>
  <si>
    <t>101-41300-430</t>
  </si>
  <si>
    <t>MISCELLANEOUS EXPENSE</t>
  </si>
  <si>
    <t>Website/Domain/OPG</t>
  </si>
  <si>
    <t>101-41300-435</t>
  </si>
  <si>
    <t>BANK SERVICE CHARGE</t>
  </si>
  <si>
    <t>101-41400-300</t>
  </si>
  <si>
    <t>ELECTIONS</t>
  </si>
  <si>
    <t>PROFESSIONAL SERVICES</t>
  </si>
  <si>
    <t>Election Contracts</t>
  </si>
  <si>
    <t>101-41420-300</t>
  </si>
  <si>
    <t>CABLE TV</t>
  </si>
  <si>
    <t>101-41500-301</t>
  </si>
  <si>
    <t>FINANCE</t>
  </si>
  <si>
    <t>AUDIT SERVICES</t>
  </si>
  <si>
    <t>AEM - 3 year contract</t>
  </si>
  <si>
    <t>101-41600-304</t>
  </si>
  <si>
    <t>LEGAL</t>
  </si>
  <si>
    <t>LEGAL FEES - GENERAL</t>
  </si>
  <si>
    <t>101-41600-315</t>
  </si>
  <si>
    <t>LEGAL FEES - PROSECUTION</t>
  </si>
  <si>
    <t>Kelly &amp; Lemmons</t>
  </si>
  <si>
    <t>101-41900-300</t>
  </si>
  <si>
    <t>ENGINEERING</t>
  </si>
  <si>
    <t>Wenck</t>
  </si>
  <si>
    <t>101-41900-303</t>
  </si>
  <si>
    <t>ENGINEERING SERVICES</t>
  </si>
  <si>
    <t>101-41910-300</t>
  </si>
  <si>
    <t>PLANNING</t>
  </si>
  <si>
    <t>Bob Kirmis</t>
  </si>
  <si>
    <t>101-42100-313</t>
  </si>
  <si>
    <t>POLICE PROTECTION</t>
  </si>
  <si>
    <t>Police Contract</t>
  </si>
  <si>
    <t>101-42200-313</t>
  </si>
  <si>
    <t>FIRE PROTECTION</t>
  </si>
  <si>
    <t>LJFD</t>
  </si>
  <si>
    <t>101-42300-300</t>
  </si>
  <si>
    <t>EMERGENCY MANAGEMENT</t>
  </si>
  <si>
    <t>Gopher State</t>
  </si>
  <si>
    <t>101-42300-313</t>
  </si>
  <si>
    <t>101-42400-300</t>
  </si>
  <si>
    <t>BUILDING INSPECTION</t>
  </si>
  <si>
    <t>Other Inspections</t>
  </si>
  <si>
    <t>101-42400-313</t>
  </si>
  <si>
    <t>101-42400-451</t>
  </si>
  <si>
    <t>BUILDING PERMIT SURCHARGE</t>
  </si>
  <si>
    <t>101-43100-381</t>
  </si>
  <si>
    <t>STREETS</t>
  </si>
  <si>
    <t>101-43100-408</t>
  </si>
  <si>
    <t>STREETS/SIDEWALK/CURB REPAIRS</t>
  </si>
  <si>
    <t>Mel's Service</t>
  </si>
  <si>
    <t>101-43200-384</t>
  </si>
  <si>
    <t>RECYCLING</t>
  </si>
  <si>
    <t>RECYCLING (Clean Up Day)</t>
  </si>
  <si>
    <t>Clean Up/Recycle Day</t>
  </si>
  <si>
    <t>101-45100-470</t>
  </si>
  <si>
    <t>RECREATION-CULTURE</t>
  </si>
  <si>
    <t>COMMUNITY FUNCTIONS</t>
  </si>
  <si>
    <t>101-46100-316</t>
  </si>
  <si>
    <t>NATURAL RESOURCES</t>
  </si>
  <si>
    <t>TREE PRESERVATION</t>
  </si>
  <si>
    <t>City Forester</t>
  </si>
  <si>
    <t>101-46100-317</t>
  </si>
  <si>
    <t>DEER MANAGEMENT</t>
  </si>
  <si>
    <t>Depends on # of deer</t>
  </si>
  <si>
    <t>101-46100-318</t>
  </si>
  <si>
    <t>NRC</t>
  </si>
  <si>
    <t>101-46100-319</t>
  </si>
  <si>
    <t>WEED MANAGEMENT</t>
  </si>
  <si>
    <t>Lake Weed Management</t>
  </si>
  <si>
    <t>101-49400-255</t>
  </si>
  <si>
    <t>WATER</t>
  </si>
  <si>
    <t>WATER METERS</t>
  </si>
  <si>
    <t>101-49400-382</t>
  </si>
  <si>
    <t>WATER - SHOREVIEW</t>
  </si>
  <si>
    <t>101-49450-313</t>
  </si>
  <si>
    <t>SEWER</t>
  </si>
  <si>
    <t>Septic Inspector</t>
  </si>
  <si>
    <t>101-49450-385</t>
  </si>
  <si>
    <t>101-49450-400</t>
  </si>
  <si>
    <t>REPAIRS AND MAINTENANCE</t>
  </si>
  <si>
    <t>101-49450-430</t>
  </si>
  <si>
    <t>101-49450-455</t>
  </si>
  <si>
    <t>SAC FEES</t>
  </si>
  <si>
    <t>101-49990-720</t>
  </si>
  <si>
    <t>UNALLOCATED</t>
  </si>
  <si>
    <t>TRANSFER OUT</t>
  </si>
  <si>
    <t>Fire Capital</t>
  </si>
  <si>
    <t>Police Capital</t>
  </si>
  <si>
    <t>General Capital</t>
  </si>
  <si>
    <t>306-47000-601</t>
  </si>
  <si>
    <t>DEBT SERVICE</t>
  </si>
  <si>
    <t>BOND PRINCIPAL</t>
  </si>
  <si>
    <t>LGWA Bond</t>
  </si>
  <si>
    <t>306-47000-611</t>
  </si>
  <si>
    <t>BOND INTEREST</t>
  </si>
  <si>
    <t>306-47000-620</t>
  </si>
  <si>
    <t>PAYING AGENT FEES</t>
  </si>
  <si>
    <t>400-41910-300</t>
  </si>
  <si>
    <t>Comp Plan</t>
  </si>
  <si>
    <t>400-41910-303</t>
  </si>
  <si>
    <t>400-43100-408</t>
  </si>
  <si>
    <t>400-46100-318</t>
  </si>
  <si>
    <t>401-42200-500</t>
  </si>
  <si>
    <t>CAPITAL OUTLAY</t>
  </si>
  <si>
    <t>Fire Expenses</t>
  </si>
  <si>
    <t>402-49450-430</t>
  </si>
  <si>
    <t>403-47000-720</t>
  </si>
  <si>
    <t>403-49450-430</t>
  </si>
  <si>
    <t>404-42100-500</t>
  </si>
  <si>
    <t>POLICE</t>
  </si>
  <si>
    <t>Police Expenses</t>
  </si>
  <si>
    <t>NEW FUND</t>
  </si>
  <si>
    <t>406-43000-381</t>
  </si>
  <si>
    <t>PUBLIC WORKS</t>
  </si>
  <si>
    <t xml:space="preserve">WATER &amp; SEWER </t>
  </si>
  <si>
    <t>601-41000-420</t>
  </si>
  <si>
    <t>DEPRECIATION EXPENSE</t>
  </si>
  <si>
    <t>DEPRECIATION</t>
  </si>
  <si>
    <t>601-49400-255</t>
  </si>
  <si>
    <t>601-49400-313</t>
  </si>
  <si>
    <t>CONTRACT</t>
  </si>
  <si>
    <t>601-49400-330</t>
  </si>
  <si>
    <t>SEWER &amp; WATER MISC</t>
  </si>
  <si>
    <t>601-49400-381</t>
  </si>
  <si>
    <t>601-49400-382</t>
  </si>
  <si>
    <t>601-49400-383</t>
  </si>
  <si>
    <t>WATER - WBT</t>
  </si>
  <si>
    <t>602-41000-420</t>
  </si>
  <si>
    <t>602-49450-313</t>
  </si>
  <si>
    <t xml:space="preserve">SEWER </t>
  </si>
  <si>
    <t>602-49450-381</t>
  </si>
  <si>
    <t>602-49450-385</t>
  </si>
  <si>
    <t>602-49450-400</t>
  </si>
  <si>
    <t>602-49450-430</t>
  </si>
  <si>
    <t>602-49450-455</t>
  </si>
  <si>
    <t>101-31010</t>
  </si>
  <si>
    <t>COUNCIL</t>
  </si>
  <si>
    <t>GENERAL PROPERTY TAXES</t>
  </si>
  <si>
    <t>101-31810</t>
  </si>
  <si>
    <t>CABLE T.V. FEES</t>
  </si>
  <si>
    <t>101-32110</t>
  </si>
  <si>
    <t>ALCOHOLIC BEV LICENSE</t>
  </si>
  <si>
    <t>101-32111</t>
  </si>
  <si>
    <t>TOBACCO LICENSE</t>
  </si>
  <si>
    <t>101-32112</t>
  </si>
  <si>
    <t>MESSAGE THERAPY LICENSE</t>
  </si>
  <si>
    <t>101-32160</t>
  </si>
  <si>
    <t>CONTRACTOR LICENSES</t>
  </si>
  <si>
    <t>101-32210</t>
  </si>
  <si>
    <t>BUILDING PERMIT</t>
  </si>
  <si>
    <t>101-32230</t>
  </si>
  <si>
    <t>HEAT/PLUMB PERMIT</t>
  </si>
  <si>
    <t>101-32240</t>
  </si>
  <si>
    <t>ANIMAL LICENSE</t>
  </si>
  <si>
    <t>101-32260</t>
  </si>
  <si>
    <t>STATE SURCHARGE</t>
  </si>
  <si>
    <t>101-32261</t>
  </si>
  <si>
    <t>ISTS PERMIT</t>
  </si>
  <si>
    <t>101-32262</t>
  </si>
  <si>
    <t>RENTAL LICENSE FEE</t>
  </si>
  <si>
    <t>101-32263</t>
  </si>
  <si>
    <t>SHORELAND/FORESTRY PERMIT</t>
  </si>
  <si>
    <t>101-32264</t>
  </si>
  <si>
    <t>ISTS PUMPING RECORDS</t>
  </si>
  <si>
    <t>101-33429</t>
  </si>
  <si>
    <t>PERA RATE INCREASE AID</t>
  </si>
  <si>
    <t>101-33440</t>
  </si>
  <si>
    <t>SCORE GRANT</t>
  </si>
  <si>
    <t>101-33600</t>
  </si>
  <si>
    <t>OTHER GOVT GRANTS/AID</t>
  </si>
  <si>
    <t>CARES FUNDING</t>
  </si>
  <si>
    <t>101-34103</t>
  </si>
  <si>
    <t>VARIANCE, PUD, PLAT FEES, CUP</t>
  </si>
  <si>
    <t>101-34110</t>
  </si>
  <si>
    <t>ELECTION FILING FEE</t>
  </si>
  <si>
    <t>101-34120</t>
  </si>
  <si>
    <t>CERTIFICATE OF OCCUPANCY FEE</t>
  </si>
  <si>
    <t>101-34403</t>
  </si>
  <si>
    <t>RECYCLING FEES</t>
  </si>
  <si>
    <t>101-35100</t>
  </si>
  <si>
    <t>FINES AND FORFEITS</t>
  </si>
  <si>
    <t>101-35104</t>
  </si>
  <si>
    <t>LATE FEES/NSF FEES</t>
  </si>
  <si>
    <t>101-36100</t>
  </si>
  <si>
    <t>SPECIAL ASSESSMENTS</t>
  </si>
  <si>
    <t>Recycling Assessment</t>
  </si>
  <si>
    <t>101-36101</t>
  </si>
  <si>
    <t>SPECIAL ASSESSMENTS - PMC</t>
  </si>
  <si>
    <t>Peace Methodist Church</t>
  </si>
  <si>
    <t>101-36200</t>
  </si>
  <si>
    <t>MISCELLANEOUS REVENUES</t>
  </si>
  <si>
    <t>Conduit Bond &amp; Misc</t>
  </si>
  <si>
    <t>101-36210</t>
  </si>
  <si>
    <t>INTEREST EARNINGS</t>
  </si>
  <si>
    <t>101-36220</t>
  </si>
  <si>
    <t>RENTS</t>
  </si>
  <si>
    <t>NOHOA Rent</t>
  </si>
  <si>
    <t>101-36222</t>
  </si>
  <si>
    <t>Community Mtg Room</t>
  </si>
  <si>
    <t>101-36240</t>
  </si>
  <si>
    <t>REFUNDS AND REIMBURSEMENTS</t>
  </si>
  <si>
    <t>LMC &amp; Other Rebates</t>
  </si>
  <si>
    <t>306-36100</t>
  </si>
  <si>
    <t>LGWA Bond Assessments</t>
  </si>
  <si>
    <t>306-36210</t>
  </si>
  <si>
    <t>400-33418</t>
  </si>
  <si>
    <t>MNDOT STATE AID STREETS</t>
  </si>
  <si>
    <t>400-36210</t>
  </si>
  <si>
    <t>Special Project Interest</t>
  </si>
  <si>
    <t>400-36240</t>
  </si>
  <si>
    <t>400-39200</t>
  </si>
  <si>
    <t>TRANSFER  IN</t>
  </si>
  <si>
    <t>401-36210</t>
  </si>
  <si>
    <t>401-36240</t>
  </si>
  <si>
    <t>401-39200</t>
  </si>
  <si>
    <t>402-36210</t>
  </si>
  <si>
    <t>R 403-36210</t>
  </si>
  <si>
    <t>403-36210</t>
  </si>
  <si>
    <t>R 403-37180</t>
  </si>
  <si>
    <t>403-37180</t>
  </si>
  <si>
    <t>MAINTENANCE/ESCROW FEE</t>
  </si>
  <si>
    <t>R 403-39200</t>
  </si>
  <si>
    <t>403-39200</t>
  </si>
  <si>
    <t>R 404-39200</t>
  </si>
  <si>
    <t>TRANSFER IN</t>
  </si>
  <si>
    <t xml:space="preserve">Police </t>
  </si>
  <si>
    <t>406-36100</t>
  </si>
  <si>
    <t>406-36200</t>
  </si>
  <si>
    <t>LGWA Maint Assessments</t>
  </si>
  <si>
    <t>406-36210</t>
  </si>
  <si>
    <t>601-36200</t>
  </si>
  <si>
    <t>601-37100</t>
  </si>
  <si>
    <t>WATER USAGE</t>
  </si>
  <si>
    <t>601-37150</t>
  </si>
  <si>
    <t>WATER HOOK-UP - WBT</t>
  </si>
  <si>
    <t>601-37151</t>
  </si>
  <si>
    <t>WATER HOOK-UP - CLP</t>
  </si>
  <si>
    <t>601-37155</t>
  </si>
  <si>
    <t>WATER METER</t>
  </si>
  <si>
    <t>601-37180</t>
  </si>
  <si>
    <t>601-37500</t>
  </si>
  <si>
    <t>CAPITAL CONTRIBUTION</t>
  </si>
  <si>
    <t>601-39200</t>
  </si>
  <si>
    <t>602-36200</t>
  </si>
  <si>
    <t>602-37170</t>
  </si>
  <si>
    <t>WBT WATER SYSTEM MAINTENANCE</t>
  </si>
  <si>
    <t>602-37180</t>
  </si>
  <si>
    <t>602-37200</t>
  </si>
  <si>
    <t>SEWER USAGE</t>
  </si>
  <si>
    <t>602-37250</t>
  </si>
  <si>
    <t>SEWER HOOK-UP</t>
  </si>
  <si>
    <t>602-37500</t>
  </si>
  <si>
    <t>2021 Budgeted Expenditures</t>
  </si>
  <si>
    <t>2021 YTD Expenditures</t>
  </si>
  <si>
    <t>General</t>
  </si>
  <si>
    <t>Public Safety</t>
  </si>
  <si>
    <t>Streets</t>
  </si>
  <si>
    <t>Sanitation</t>
  </si>
  <si>
    <t>Culture</t>
  </si>
  <si>
    <t>Natural Resource</t>
  </si>
  <si>
    <t>Misc.</t>
  </si>
  <si>
    <t>Transfer out/addl public safety</t>
  </si>
  <si>
    <t>% of Budget vs. Actual</t>
  </si>
  <si>
    <t>Elections</t>
  </si>
  <si>
    <t>Cable TV</t>
  </si>
  <si>
    <t>Audit</t>
  </si>
  <si>
    <t xml:space="preserve">Recycling </t>
  </si>
  <si>
    <t>Natural Resources</t>
  </si>
  <si>
    <t>Transfers</t>
  </si>
  <si>
    <t>Council</t>
  </si>
  <si>
    <t>Police/ Fire</t>
  </si>
  <si>
    <t>Building/ Septic</t>
  </si>
  <si>
    <t>Legal/ Engineer/ Planner</t>
  </si>
  <si>
    <t>Admin</t>
  </si>
  <si>
    <t>2021 Approved Budget</t>
  </si>
  <si>
    <t>2021 YTD</t>
  </si>
  <si>
    <t>2021 Approved Budget with 2021 YTD/ % Of Budget vs. Actual/ Actual Expenses with % of Budget</t>
  </si>
  <si>
    <t>CAR ALLOWANCE</t>
  </si>
  <si>
    <t>Car Allowance</t>
  </si>
  <si>
    <t>Kennedy &amp; Graven</t>
  </si>
  <si>
    <t>HR Green</t>
  </si>
  <si>
    <t>101-41600-306</t>
  </si>
  <si>
    <t>LEGAL - LAWSUIT</t>
  </si>
  <si>
    <t>APPROVED 2022 EXPENDITURES</t>
  </si>
  <si>
    <t>APPROVED 2022 EXPENDITURES (CONTINUED)</t>
  </si>
  <si>
    <t>APPROVED 2022 REVENUES</t>
  </si>
  <si>
    <t>2022 Budget</t>
  </si>
  <si>
    <t>CITY OF NORTH OAKS APPROVED 2022 BUDGET</t>
  </si>
  <si>
    <t>-</t>
  </si>
  <si>
    <t>2021 Actual</t>
  </si>
  <si>
    <t>2022 Budgeted Expenditures</t>
  </si>
  <si>
    <t>2022 YTD Expenditures</t>
  </si>
  <si>
    <t>2022 Actual</t>
  </si>
  <si>
    <t>2022 Approved Budget with 2022 YTD/ % Of Budget vs. Actual/ Actual Expenses with % of Budget</t>
  </si>
  <si>
    <t>2022 Approved Budget</t>
  </si>
  <si>
    <t>2022 YTD</t>
  </si>
  <si>
    <t>602-49450-429</t>
  </si>
  <si>
    <t>MISC/LIFTSTATIONS</t>
  </si>
  <si>
    <t>601-49550-335</t>
  </si>
  <si>
    <t>ARPA</t>
  </si>
  <si>
    <t>AMERICAN RESCUE PLAN</t>
  </si>
  <si>
    <t>101-39200</t>
  </si>
  <si>
    <t>%</t>
  </si>
  <si>
    <t>Updated 07/14/22</t>
  </si>
  <si>
    <t>Updated 7/14/22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</si>
</sst>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;\(&quot;$&quot;#,##0\)"/>
    <numFmt numFmtId="166" formatCode="m/d/yy;@"/>
    <numFmt numFmtId="167" formatCode="_(&quot;$&quot;* #,##0_);_(&quot;$&quot;* \(#,##0\);_(&quot;$&quot;* &quot;-&quot;??_);_(@_)"/>
    <numFmt numFmtId="168" formatCode="&quot;$&quot;#,##0.00"/>
  </numFmts>
  <fonts count="15" x14ac:knownFonts="1"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2" tint="-9.9948118533890809E-2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2">
    <xf numFmtId="0" fontId="0" fillId="0" borderId="0" xfId="0"/>
    <xf numFmtId="0" fontId="2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0" fontId="3" fillId="0" borderId="1" xfId="3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/>
    <xf numFmtId="0" fontId="3" fillId="0" borderId="0" xfId="0" applyFont="1" applyFill="1" applyBorder="1" applyAlignment="1">
      <alignment vertical="center" wrapText="1"/>
    </xf>
    <xf numFmtId="164" fontId="0" fillId="0" borderId="0" xfId="0" applyNumberFormat="1"/>
    <xf numFmtId="44" fontId="0" fillId="0" borderId="0" xfId="2" applyFont="1"/>
    <xf numFmtId="0" fontId="10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3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164" fontId="0" fillId="0" borderId="8" xfId="0" applyNumberFormat="1" applyFill="1" applyBorder="1"/>
    <xf numFmtId="0" fontId="0" fillId="0" borderId="0" xfId="0" applyFill="1" applyBorder="1"/>
    <xf numFmtId="0" fontId="0" fillId="0" borderId="9" xfId="0" applyFill="1" applyBorder="1"/>
    <xf numFmtId="164" fontId="0" fillId="0" borderId="10" xfId="0" applyNumberFormat="1" applyFill="1" applyBorder="1"/>
    <xf numFmtId="0" fontId="0" fillId="0" borderId="11" xfId="0" applyFill="1" applyBorder="1"/>
    <xf numFmtId="0" fontId="0" fillId="0" borderId="12" xfId="0" applyFill="1" applyBorder="1"/>
    <xf numFmtId="7" fontId="0" fillId="0" borderId="0" xfId="0" applyNumberFormat="1" applyFill="1"/>
    <xf numFmtId="0" fontId="5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164" fontId="0" fillId="0" borderId="0" xfId="0" applyNumberFormat="1" applyFill="1"/>
    <xf numFmtId="5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5" fontId="4" fillId="0" borderId="0" xfId="0" applyNumberFormat="1" applyFont="1" applyFill="1"/>
    <xf numFmtId="0" fontId="6" fillId="0" borderId="0" xfId="0" applyFont="1" applyFill="1"/>
    <xf numFmtId="0" fontId="8" fillId="0" borderId="0" xfId="0" applyFont="1" applyFill="1"/>
    <xf numFmtId="6" fontId="11" fillId="0" borderId="0" xfId="0" applyNumberFormat="1" applyFont="1" applyFill="1"/>
    <xf numFmtId="7" fontId="11" fillId="0" borderId="0" xfId="0" applyNumberFormat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/>
    <xf numFmtId="6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6" fontId="3" fillId="0" borderId="0" xfId="0" applyNumberFormat="1" applyFont="1" applyFill="1" applyAlignment="1">
      <alignment horizontal="right"/>
    </xf>
    <xf numFmtId="6" fontId="3" fillId="0" borderId="0" xfId="0" applyNumberFormat="1" applyFont="1" applyFill="1"/>
    <xf numFmtId="6" fontId="12" fillId="0" borderId="0" xfId="0" applyNumberFormat="1" applyFont="1" applyFill="1"/>
    <xf numFmtId="5" fontId="11" fillId="0" borderId="0" xfId="0" applyNumberFormat="1" applyFont="1" applyFill="1"/>
    <xf numFmtId="5" fontId="9" fillId="0" borderId="0" xfId="0" applyNumberFormat="1" applyFont="1" applyFill="1"/>
    <xf numFmtId="7" fontId="10" fillId="0" borderId="0" xfId="0" applyNumberFormat="1" applyFont="1" applyFill="1"/>
    <xf numFmtId="0" fontId="6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0" fontId="3" fillId="0" borderId="14" xfId="3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164" fontId="3" fillId="2" borderId="15" xfId="0" applyNumberFormat="1" applyFont="1" applyFill="1" applyBorder="1" applyAlignment="1">
      <alignment horizontal="right" vertical="center" wrapText="1"/>
    </xf>
    <xf numFmtId="164" fontId="1" fillId="2" borderId="15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5" fontId="10" fillId="2" borderId="15" xfId="0" applyNumberFormat="1" applyFont="1" applyFill="1" applyBorder="1"/>
    <xf numFmtId="0" fontId="10" fillId="2" borderId="15" xfId="0" applyFont="1" applyFill="1" applyBorder="1" applyAlignment="1">
      <alignment horizontal="center"/>
    </xf>
    <xf numFmtId="164" fontId="10" fillId="2" borderId="15" xfId="0" applyNumberFormat="1" applyFont="1" applyFill="1" applyBorder="1"/>
    <xf numFmtId="10" fontId="3" fillId="0" borderId="16" xfId="3" applyNumberFormat="1" applyFont="1" applyFill="1" applyBorder="1" applyAlignment="1">
      <alignment horizontal="right" vertical="center" wrapText="1"/>
    </xf>
    <xf numFmtId="0" fontId="6" fillId="3" borderId="15" xfId="0" applyFont="1" applyFill="1" applyBorder="1"/>
    <xf numFmtId="0" fontId="8" fillId="3" borderId="15" xfId="0" applyFont="1" applyFill="1" applyBorder="1"/>
    <xf numFmtId="0" fontId="6" fillId="3" borderId="15" xfId="0" applyFont="1" applyFill="1" applyBorder="1" applyAlignment="1">
      <alignment horizontal="center" vertical="center" wrapText="1"/>
    </xf>
    <xf numFmtId="6" fontId="6" fillId="3" borderId="15" xfId="0" applyNumberFormat="1" applyFont="1" applyFill="1" applyBorder="1"/>
    <xf numFmtId="164" fontId="3" fillId="3" borderId="15" xfId="0" applyNumberFormat="1" applyFont="1" applyFill="1" applyBorder="1" applyAlignment="1">
      <alignment horizontal="right" vertical="center" wrapText="1"/>
    </xf>
    <xf numFmtId="10" fontId="3" fillId="3" borderId="15" xfId="3" applyNumberFormat="1" applyFont="1" applyFill="1" applyBorder="1" applyAlignment="1">
      <alignment horizontal="right" vertical="center" wrapText="1"/>
    </xf>
    <xf numFmtId="164" fontId="7" fillId="3" borderId="15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vertical="center" wrapText="1"/>
    </xf>
    <xf numFmtId="0" fontId="0" fillId="3" borderId="15" xfId="0" applyFill="1" applyBorder="1"/>
    <xf numFmtId="8" fontId="6" fillId="3" borderId="15" xfId="0" applyNumberFormat="1" applyFont="1" applyFill="1" applyBorder="1"/>
    <xf numFmtId="0" fontId="3" fillId="3" borderId="15" xfId="0" applyFont="1" applyFill="1" applyBorder="1" applyAlignment="1">
      <alignment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/>
    <xf numFmtId="0" fontId="8" fillId="2" borderId="15" xfId="0" applyFont="1" applyFill="1" applyBorder="1"/>
    <xf numFmtId="6" fontId="6" fillId="2" borderId="15" xfId="0" applyNumberFormat="1" applyFont="1" applyFill="1" applyBorder="1"/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5" fontId="8" fillId="2" borderId="15" xfId="0" applyNumberFormat="1" applyFont="1" applyFill="1" applyBorder="1"/>
    <xf numFmtId="5" fontId="9" fillId="2" borderId="15" xfId="0" applyNumberFormat="1" applyFont="1" applyFill="1" applyBorder="1"/>
    <xf numFmtId="0" fontId="13" fillId="0" borderId="15" xfId="0" applyFont="1" applyBorder="1"/>
    <xf numFmtId="0" fontId="13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43" fontId="13" fillId="0" borderId="15" xfId="1" applyFont="1" applyBorder="1"/>
    <xf numFmtId="167" fontId="13" fillId="0" borderId="15" xfId="2" applyNumberFormat="1" applyFont="1" applyBorder="1"/>
    <xf numFmtId="10" fontId="13" fillId="0" borderId="15" xfId="0" applyNumberFormat="1" applyFont="1" applyBorder="1"/>
    <xf numFmtId="0" fontId="1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66" fontId="3" fillId="3" borderId="13" xfId="0" applyNumberFormat="1" applyFont="1" applyFill="1" applyBorder="1" applyAlignment="1">
      <alignment horizontal="center" vertical="center"/>
    </xf>
    <xf numFmtId="14" fontId="3" fillId="3" borderId="13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horizontal="right" vertical="center" wrapText="1"/>
    </xf>
    <xf numFmtId="164" fontId="1" fillId="4" borderId="15" xfId="0" applyNumberFormat="1" applyFont="1" applyFill="1" applyBorder="1" applyAlignment="1">
      <alignment horizontal="right" vertical="center" wrapText="1"/>
    </xf>
    <xf numFmtId="0" fontId="10" fillId="4" borderId="15" xfId="0" applyFont="1" applyFill="1" applyBorder="1"/>
    <xf numFmtId="164" fontId="3" fillId="2" borderId="1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horizontal="center"/>
    </xf>
    <xf numFmtId="164" fontId="0" fillId="0" borderId="0" xfId="0" applyNumberFormat="1" applyFill="1" applyBorder="1"/>
    <xf numFmtId="164" fontId="1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14" fillId="4" borderId="15" xfId="0" applyNumberFormat="1" applyFont="1" applyFill="1" applyBorder="1" applyAlignment="1">
      <alignment horizontal="right" vertical="center" wrapText="1"/>
    </xf>
    <xf numFmtId="8" fontId="6" fillId="2" borderId="15" xfId="0" applyNumberFormat="1" applyFont="1" applyFill="1" applyBorder="1"/>
    <xf numFmtId="168" fontId="3" fillId="4" borderId="0" xfId="0" applyNumberFormat="1" applyFont="1" applyFill="1" applyBorder="1" applyAlignment="1">
      <alignment horizontal="right" vertical="center" wrapText="1"/>
    </xf>
    <xf numFmtId="168" fontId="3" fillId="4" borderId="0" xfId="2" applyNumberFormat="1" applyFont="1" applyFill="1" applyBorder="1" applyAlignment="1">
      <alignment vertical="center" wrapText="1"/>
    </xf>
    <xf numFmtId="7" fontId="3" fillId="0" borderId="0" xfId="0" applyNumberFormat="1" applyFont="1" applyFill="1"/>
    <xf numFmtId="168" fontId="3" fillId="0" borderId="0" xfId="2" applyNumberFormat="1" applyFont="1" applyFill="1" applyAlignment="1">
      <alignment wrapText="1"/>
    </xf>
    <xf numFmtId="168" fontId="3" fillId="0" borderId="0" xfId="0" applyNumberFormat="1" applyFont="1" applyFill="1"/>
    <xf numFmtId="168" fontId="3" fillId="0" borderId="0" xfId="0" applyNumberFormat="1" applyFont="1" applyFill="1" applyAlignment="1">
      <alignment horizontal="right" vertical="center"/>
    </xf>
    <xf numFmtId="168" fontId="3" fillId="0" borderId="0" xfId="2" applyNumberFormat="1" applyFont="1" applyFill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0" fontId="3" fillId="2" borderId="15" xfId="0" applyFont="1" applyFill="1" applyBorder="1"/>
    <xf numFmtId="164" fontId="7" fillId="0" borderId="1" xfId="0" applyNumberFormat="1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2021 vs 2022 Budgeted Expenditures</a:t>
            </a:r>
          </a:p>
        </c:rich>
      </c:tx>
      <c:layout>
        <c:manualLayout>
          <c:xMode val="edge"/>
          <c:yMode val="edge"/>
          <c:x val="0.2013888888888889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11111111111112"/>
          <c:y val="0.17129629629629631"/>
          <c:w val="0.78194444444444444"/>
          <c:h val="0.5092592592592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Summary'!$B$3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strRef>
              <c:f>'2022 Summary'!$A$4:$A$11</c:f>
              <c:strCache>
                <c:ptCount val="8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  <c:pt idx="7">
                  <c:v>Transfer out/addl public safety</c:v>
                </c:pt>
              </c:strCache>
            </c:strRef>
          </c:cat>
          <c:val>
            <c:numRef>
              <c:f>'2022 Summary'!$B$4:$B$11</c:f>
              <c:numCache>
                <c:formatCode>"$"#,##0.00;\("$"#,##0.00\)</c:formatCode>
                <c:ptCount val="8"/>
                <c:pt idx="0">
                  <c:v>858535</c:v>
                </c:pt>
                <c:pt idx="1">
                  <c:v>1321185</c:v>
                </c:pt>
                <c:pt idx="2">
                  <c:v>17500</c:v>
                </c:pt>
                <c:pt idx="3">
                  <c:v>342000</c:v>
                </c:pt>
                <c:pt idx="4">
                  <c:v>30000</c:v>
                </c:pt>
                <c:pt idx="5">
                  <c:v>76500</c:v>
                </c:pt>
                <c:pt idx="6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58-4A7B-A8E9-9D53E9525DE9}"/>
            </c:ext>
          </c:extLst>
        </c:ser>
        <c:ser>
          <c:idx val="1"/>
          <c:order val="1"/>
          <c:tx>
            <c:strRef>
              <c:f>'2022 Summary'!$C$3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6666"/>
            </a:solidFill>
            <a:ln w="25400">
              <a:noFill/>
            </a:ln>
          </c:spPr>
          <c:invertIfNegative val="0"/>
          <c:cat>
            <c:strRef>
              <c:f>'2022 Summary'!$A$4:$A$11</c:f>
              <c:strCache>
                <c:ptCount val="8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  <c:pt idx="7">
                  <c:v>Transfer out/addl public safety</c:v>
                </c:pt>
              </c:strCache>
            </c:strRef>
          </c:cat>
          <c:val>
            <c:numRef>
              <c:f>'2022 Summary'!$C$4:$C$11</c:f>
              <c:numCache>
                <c:formatCode>"$"#,##0.00;\("$"#,##0.00\)</c:formatCode>
                <c:ptCount val="8"/>
                <c:pt idx="0">
                  <c:v>1096672</c:v>
                </c:pt>
                <c:pt idx="1">
                  <c:v>1308000</c:v>
                </c:pt>
                <c:pt idx="2">
                  <c:v>8500</c:v>
                </c:pt>
                <c:pt idx="3">
                  <c:v>342000</c:v>
                </c:pt>
                <c:pt idx="4">
                  <c:v>39000</c:v>
                </c:pt>
                <c:pt idx="5">
                  <c:v>66500</c:v>
                </c:pt>
                <c:pt idx="6">
                  <c:v>28000</c:v>
                </c:pt>
                <c:pt idx="7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8-4A7B-A8E9-9D53E9525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042104"/>
        <c:axId val="1"/>
      </c:barChart>
      <c:catAx>
        <c:axId val="41004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&quot;$&quot;#,##0.00;\(&quot;$&quot;#,##0.00\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0042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555555555555556"/>
          <c:y val="0.90509259259259256"/>
          <c:w val="0.18888888888888888"/>
          <c:h val="7.63888888888888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&amp; 2022 Actual Budget with Percentages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25184914627147"/>
          <c:y val="0.12593760219539499"/>
          <c:w val="0.76686344031498777"/>
          <c:h val="0.51488088543511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 Budget vs Actual'!$B$2</c:f>
              <c:strCache>
                <c:ptCount val="1"/>
                <c:pt idx="0">
                  <c:v>2021 Approved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 Budget vs Actual'!$A$3:$A$14</c:f>
              <c:strCache>
                <c:ptCount val="12"/>
                <c:pt idx="0">
                  <c:v>Council</c:v>
                </c:pt>
                <c:pt idx="1">
                  <c:v>Admin</c:v>
                </c:pt>
                <c:pt idx="2">
                  <c:v>Elections</c:v>
                </c:pt>
                <c:pt idx="3">
                  <c:v>Cable TV</c:v>
                </c:pt>
                <c:pt idx="4">
                  <c:v>Audit</c:v>
                </c:pt>
                <c:pt idx="5">
                  <c:v>Legal/ Engineer/ Planner</c:v>
                </c:pt>
                <c:pt idx="6">
                  <c:v>Police/ Fire</c:v>
                </c:pt>
                <c:pt idx="7">
                  <c:v>Building/ Septic</c:v>
                </c:pt>
                <c:pt idx="8">
                  <c:v>Streets</c:v>
                </c:pt>
                <c:pt idx="9">
                  <c:v>Recycling </c:v>
                </c:pt>
                <c:pt idx="10">
                  <c:v>Natural Resources</c:v>
                </c:pt>
                <c:pt idx="11">
                  <c:v>Transfers</c:v>
                </c:pt>
              </c:strCache>
            </c:strRef>
          </c:cat>
          <c:val>
            <c:numRef>
              <c:f>'2021 Budget vs Actual'!$B$3:$B$13</c:f>
              <c:numCache>
                <c:formatCode>_("$"* #,##0_);_("$"* \(#,##0\);_("$"* "-"??_);_(@_)</c:formatCode>
                <c:ptCount val="11"/>
                <c:pt idx="0">
                  <c:v>44950</c:v>
                </c:pt>
                <c:pt idx="1">
                  <c:v>567685</c:v>
                </c:pt>
                <c:pt idx="2">
                  <c:v>18000</c:v>
                </c:pt>
                <c:pt idx="3">
                  <c:v>30000</c:v>
                </c:pt>
                <c:pt idx="4">
                  <c:v>16400</c:v>
                </c:pt>
                <c:pt idx="5">
                  <c:v>103500</c:v>
                </c:pt>
                <c:pt idx="6">
                  <c:v>1221185</c:v>
                </c:pt>
                <c:pt idx="7">
                  <c:v>139000</c:v>
                </c:pt>
                <c:pt idx="8">
                  <c:v>17500</c:v>
                </c:pt>
                <c:pt idx="9">
                  <c:v>342000</c:v>
                </c:pt>
                <c:pt idx="10">
                  <c:v>76500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6-48FA-9992-5CF538E0DD9E}"/>
            </c:ext>
          </c:extLst>
        </c:ser>
        <c:ser>
          <c:idx val="1"/>
          <c:order val="1"/>
          <c:tx>
            <c:strRef>
              <c:f>'2021 Budget vs Actual'!$C$2</c:f>
              <c:strCache>
                <c:ptCount val="1"/>
                <c:pt idx="0">
                  <c:v>2021 YTD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 Budget vs Actual'!$A$3:$A$14</c:f>
              <c:strCache>
                <c:ptCount val="12"/>
                <c:pt idx="0">
                  <c:v>Council</c:v>
                </c:pt>
                <c:pt idx="1">
                  <c:v>Admin</c:v>
                </c:pt>
                <c:pt idx="2">
                  <c:v>Elections</c:v>
                </c:pt>
                <c:pt idx="3">
                  <c:v>Cable TV</c:v>
                </c:pt>
                <c:pt idx="4">
                  <c:v>Audit</c:v>
                </c:pt>
                <c:pt idx="5">
                  <c:v>Legal/ Engineer/ Planner</c:v>
                </c:pt>
                <c:pt idx="6">
                  <c:v>Police/ Fire</c:v>
                </c:pt>
                <c:pt idx="7">
                  <c:v>Building/ Septic</c:v>
                </c:pt>
                <c:pt idx="8">
                  <c:v>Streets</c:v>
                </c:pt>
                <c:pt idx="9">
                  <c:v>Recycling </c:v>
                </c:pt>
                <c:pt idx="10">
                  <c:v>Natural Resources</c:v>
                </c:pt>
                <c:pt idx="11">
                  <c:v>Transfers</c:v>
                </c:pt>
              </c:strCache>
            </c:strRef>
          </c:cat>
          <c:val>
            <c:numRef>
              <c:f>'2021 Budget vs Actual'!$C$3:$C$13</c:f>
              <c:numCache>
                <c:formatCode>_("$"* #,##0_);_("$"* \(#,##0\);_("$"* "-"??_);_(@_)</c:formatCode>
                <c:ptCount val="11"/>
                <c:pt idx="0">
                  <c:v>38118.639999999999</c:v>
                </c:pt>
                <c:pt idx="1">
                  <c:v>496949.55</c:v>
                </c:pt>
                <c:pt idx="2">
                  <c:v>20340.07</c:v>
                </c:pt>
                <c:pt idx="3">
                  <c:v>40306.839999999997</c:v>
                </c:pt>
                <c:pt idx="4">
                  <c:v>16500</c:v>
                </c:pt>
                <c:pt idx="5">
                  <c:v>117323.15999999999</c:v>
                </c:pt>
                <c:pt idx="6">
                  <c:v>1268677.1500000001</c:v>
                </c:pt>
                <c:pt idx="7">
                  <c:v>298605.85000000003</c:v>
                </c:pt>
                <c:pt idx="8">
                  <c:v>7789.8099999999995</c:v>
                </c:pt>
                <c:pt idx="9">
                  <c:v>313804.94</c:v>
                </c:pt>
                <c:pt idx="10">
                  <c:v>60447.67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6-48FA-9992-5CF538E0DD9E}"/>
            </c:ext>
          </c:extLst>
        </c:ser>
        <c:ser>
          <c:idx val="2"/>
          <c:order val="2"/>
          <c:tx>
            <c:strRef>
              <c:f>'2021 Budget vs Actual'!$D$2</c:f>
              <c:strCache>
                <c:ptCount val="1"/>
                <c:pt idx="0">
                  <c:v>% of Budget vs. Actual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 Budget vs Actual'!$A$3:$A$14</c:f>
              <c:strCache>
                <c:ptCount val="12"/>
                <c:pt idx="0">
                  <c:v>Council</c:v>
                </c:pt>
                <c:pt idx="1">
                  <c:v>Admin</c:v>
                </c:pt>
                <c:pt idx="2">
                  <c:v>Elections</c:v>
                </c:pt>
                <c:pt idx="3">
                  <c:v>Cable TV</c:v>
                </c:pt>
                <c:pt idx="4">
                  <c:v>Audit</c:v>
                </c:pt>
                <c:pt idx="5">
                  <c:v>Legal/ Engineer/ Planner</c:v>
                </c:pt>
                <c:pt idx="6">
                  <c:v>Police/ Fire</c:v>
                </c:pt>
                <c:pt idx="7">
                  <c:v>Building/ Septic</c:v>
                </c:pt>
                <c:pt idx="8">
                  <c:v>Streets</c:v>
                </c:pt>
                <c:pt idx="9">
                  <c:v>Recycling </c:v>
                </c:pt>
                <c:pt idx="10">
                  <c:v>Natural Resources</c:v>
                </c:pt>
                <c:pt idx="11">
                  <c:v>Transfers</c:v>
                </c:pt>
              </c:strCache>
            </c:strRef>
          </c:cat>
          <c:val>
            <c:numRef>
              <c:f>'2021 Budget vs Actual'!$D$3:$D$13</c:f>
              <c:numCache>
                <c:formatCode>0.00%</c:formatCode>
                <c:ptCount val="11"/>
                <c:pt idx="0">
                  <c:v>0.84802313681868746</c:v>
                </c:pt>
                <c:pt idx="1">
                  <c:v>0.87539665483498774</c:v>
                </c:pt>
                <c:pt idx="2">
                  <c:v>1.1300038888888888</c:v>
                </c:pt>
                <c:pt idx="3">
                  <c:v>1.3435613333333332</c:v>
                </c:pt>
                <c:pt idx="4">
                  <c:v>1.0060975609756098</c:v>
                </c:pt>
                <c:pt idx="5">
                  <c:v>1.1335571014492754</c:v>
                </c:pt>
                <c:pt idx="6">
                  <c:v>1.0388902172889449</c:v>
                </c:pt>
                <c:pt idx="7">
                  <c:v>2.1482435251798564</c:v>
                </c:pt>
                <c:pt idx="8">
                  <c:v>0.44513199999999997</c:v>
                </c:pt>
                <c:pt idx="9">
                  <c:v>0.91755830409356731</c:v>
                </c:pt>
                <c:pt idx="10">
                  <c:v>0.79016562091503262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76-48FA-9992-5CF538E0DD9E}"/>
            </c:ext>
          </c:extLst>
        </c:ser>
        <c:ser>
          <c:idx val="3"/>
          <c:order val="3"/>
          <c:tx>
            <c:strRef>
              <c:f>'YTD 2022 Graph'!$B$2</c:f>
              <c:strCache>
                <c:ptCount val="1"/>
                <c:pt idx="0">
                  <c:v>2022 Approved Budget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'YTD 2022 Graph'!$B$3:$B$13</c:f>
              <c:numCache>
                <c:formatCode>_("$"* #,##0_);_("$"* \(#,##0\);_("$"* "-"??_);_(@_)</c:formatCode>
                <c:ptCount val="11"/>
                <c:pt idx="0">
                  <c:v>40600</c:v>
                </c:pt>
                <c:pt idx="1">
                  <c:v>603668</c:v>
                </c:pt>
                <c:pt idx="2">
                  <c:v>18000</c:v>
                </c:pt>
                <c:pt idx="3">
                  <c:v>39000</c:v>
                </c:pt>
                <c:pt idx="4">
                  <c:v>16800</c:v>
                </c:pt>
                <c:pt idx="5">
                  <c:v>125104</c:v>
                </c:pt>
                <c:pt idx="6">
                  <c:v>1308000</c:v>
                </c:pt>
                <c:pt idx="7">
                  <c:v>320500</c:v>
                </c:pt>
                <c:pt idx="8">
                  <c:v>8500</c:v>
                </c:pt>
                <c:pt idx="9">
                  <c:v>342000</c:v>
                </c:pt>
                <c:pt idx="10">
                  <c:v>66500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176-48FA-9992-5CF538E0DD9E}"/>
            </c:ext>
          </c:extLst>
        </c:ser>
        <c:ser>
          <c:idx val="4"/>
          <c:order val="4"/>
          <c:tx>
            <c:strRef>
              <c:f>'YTD 2022 Graph'!$C$2</c:f>
              <c:strCache>
                <c:ptCount val="1"/>
                <c:pt idx="0">
                  <c:v>2022 YTD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'YTD 2022 Graph'!$C$3:$C$13</c:f>
              <c:numCache>
                <c:formatCode>_("$"* #,##0_);_("$"* \(#,##0\);_("$"* "-"??_);_(@_)</c:formatCode>
                <c:ptCount val="11"/>
                <c:pt idx="0">
                  <c:v>19210.88</c:v>
                </c:pt>
                <c:pt idx="1">
                  <c:v>279282.53000000003</c:v>
                </c:pt>
                <c:pt idx="2">
                  <c:v>17968.57</c:v>
                </c:pt>
                <c:pt idx="3">
                  <c:v>12424.18</c:v>
                </c:pt>
                <c:pt idx="4">
                  <c:v>17800</c:v>
                </c:pt>
                <c:pt idx="5">
                  <c:v>109827.27</c:v>
                </c:pt>
                <c:pt idx="6">
                  <c:v>931443.63</c:v>
                </c:pt>
                <c:pt idx="7">
                  <c:v>315481.53999999998</c:v>
                </c:pt>
                <c:pt idx="8">
                  <c:v>1635.12</c:v>
                </c:pt>
                <c:pt idx="9">
                  <c:v>162180.97</c:v>
                </c:pt>
                <c:pt idx="10">
                  <c:v>18723.920000000002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176-48FA-9992-5CF538E0DD9E}"/>
            </c:ext>
          </c:extLst>
        </c:ser>
        <c:ser>
          <c:idx val="5"/>
          <c:order val="5"/>
          <c:tx>
            <c:strRef>
              <c:f>'YTD 2022 Graph'!$D$2</c:f>
              <c:strCache>
                <c:ptCount val="1"/>
                <c:pt idx="0">
                  <c:v>% of Budget vs. Actual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'YTD 2022 Graph'!$D$3:$D$13</c:f>
              <c:numCache>
                <c:formatCode>0.00%</c:formatCode>
                <c:ptCount val="11"/>
                <c:pt idx="0">
                  <c:v>0.47317438423645325</c:v>
                </c:pt>
                <c:pt idx="1">
                  <c:v>0.46264259493628951</c:v>
                </c:pt>
                <c:pt idx="2">
                  <c:v>0.99825388888888889</c:v>
                </c:pt>
                <c:pt idx="3">
                  <c:v>0.31856871794871794</c:v>
                </c:pt>
                <c:pt idx="4">
                  <c:v>1.0595238095238095</c:v>
                </c:pt>
                <c:pt idx="5">
                  <c:v>0.87788775738585501</c:v>
                </c:pt>
                <c:pt idx="6">
                  <c:v>0.71211286697247711</c:v>
                </c:pt>
                <c:pt idx="7">
                  <c:v>0.9843417784711388</c:v>
                </c:pt>
                <c:pt idx="8">
                  <c:v>0.19236705882352939</c:v>
                </c:pt>
                <c:pt idx="9">
                  <c:v>0.47421336257309943</c:v>
                </c:pt>
                <c:pt idx="10">
                  <c:v>0.2815627067669173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176-48FA-9992-5CF538E0D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978040"/>
        <c:axId val="1"/>
      </c:barChart>
      <c:catAx>
        <c:axId val="27597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978040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  <c:spPr>
          <a:noFill/>
          <a:ln w="9525" cap="sq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2021 vs 2022 YTD Expenditures</a:t>
            </a:r>
          </a:p>
        </c:rich>
      </c:tx>
      <c:layout>
        <c:manualLayout>
          <c:xMode val="edge"/>
          <c:yMode val="edge"/>
          <c:x val="0.24722222222222223"/>
          <c:y val="2.7777777777777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22222222222222"/>
          <c:y val="0.17129629629629631"/>
          <c:w val="0.77083333333333337"/>
          <c:h val="0.50925925925925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 Summary'!$K$3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cat>
            <c:strRef>
              <c:f>'2022 Summary'!$J$4:$J$11</c:f>
              <c:strCache>
                <c:ptCount val="8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  <c:pt idx="7">
                  <c:v>Transfer out/addl public safety</c:v>
                </c:pt>
              </c:strCache>
            </c:strRef>
          </c:cat>
          <c:val>
            <c:numRef>
              <c:f>'2022 Summary'!$K$4:$K$11</c:f>
              <c:numCache>
                <c:formatCode>_("$"* #,##0.00_);_("$"* \(#,##0.00\);_("$"* "-"??_);_(@_)</c:formatCode>
                <c:ptCount val="8"/>
                <c:pt idx="0">
                  <c:v>1029326.61</c:v>
                </c:pt>
                <c:pt idx="1">
                  <c:v>1332582.3500000001</c:v>
                </c:pt>
                <c:pt idx="2">
                  <c:v>7789.8099999999995</c:v>
                </c:pt>
                <c:pt idx="3">
                  <c:v>313804.94</c:v>
                </c:pt>
                <c:pt idx="4">
                  <c:v>40306.839999999997</c:v>
                </c:pt>
                <c:pt idx="5">
                  <c:v>60447.67</c:v>
                </c:pt>
                <c:pt idx="6">
                  <c:v>28953.64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7-4C6F-BC4F-1BD3F12E29D3}"/>
            </c:ext>
          </c:extLst>
        </c:ser>
        <c:ser>
          <c:idx val="1"/>
          <c:order val="1"/>
          <c:tx>
            <c:strRef>
              <c:f>'2022 Summary'!$L$3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6666"/>
            </a:solidFill>
            <a:ln w="25400">
              <a:noFill/>
            </a:ln>
          </c:spPr>
          <c:invertIfNegative val="0"/>
          <c:cat>
            <c:strRef>
              <c:f>'2022 Summary'!$J$4:$J$11</c:f>
              <c:strCache>
                <c:ptCount val="8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  <c:pt idx="7">
                  <c:v>Transfer out/addl public safety</c:v>
                </c:pt>
              </c:strCache>
            </c:strRef>
          </c:cat>
          <c:val>
            <c:numRef>
              <c:f>'2022 Summary'!$L$4:$L$11</c:f>
              <c:numCache>
                <c:formatCode>"$"#,##0.00;\("$"#,##0.00\)</c:formatCode>
                <c:ptCount val="8"/>
                <c:pt idx="0">
                  <c:v>745534.90999999992</c:v>
                </c:pt>
                <c:pt idx="1">
                  <c:v>931443.63</c:v>
                </c:pt>
                <c:pt idx="2">
                  <c:v>1635.12</c:v>
                </c:pt>
                <c:pt idx="3">
                  <c:v>162180.97</c:v>
                </c:pt>
                <c:pt idx="4">
                  <c:v>12424.18</c:v>
                </c:pt>
                <c:pt idx="5">
                  <c:v>18723.920000000002</c:v>
                </c:pt>
                <c:pt idx="6">
                  <c:v>14035.880000000001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7-4C6F-BC4F-1BD3F12E2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038824"/>
        <c:axId val="1"/>
      </c:barChart>
      <c:catAx>
        <c:axId val="41003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10038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555555555555556"/>
          <c:y val="0.90509259259259256"/>
          <c:w val="0.18888888888888888"/>
          <c:h val="7.638888888888889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2021 Budgeted Expenditures</a:t>
            </a:r>
          </a:p>
        </c:rich>
      </c:tx>
      <c:layout>
        <c:manualLayout>
          <c:xMode val="edge"/>
          <c:yMode val="edge"/>
          <c:x val="0.28625472887767972"/>
          <c:y val="1.846153846153846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02648171500631"/>
          <c:y val="0.20615384615384616"/>
          <c:w val="0.59773013871374525"/>
          <c:h val="0.45538461538461539"/>
        </c:manualLayout>
      </c:layout>
      <c:pie3DChart>
        <c:varyColors val="1"/>
        <c:ser>
          <c:idx val="0"/>
          <c:order val="0"/>
          <c:spPr>
            <a:solidFill>
              <a:srgbClr val="33CCCC"/>
            </a:solidFill>
            <a:ln w="25400">
              <a:solidFill>
                <a:srgbClr val="FFFFFF"/>
              </a:solidFill>
              <a:prstDash val="solid"/>
            </a:ln>
          </c:spPr>
          <c:explosion val="4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2D-4A12-BDC0-D47514EC0B4B}"/>
              </c:ext>
            </c:extLst>
          </c:dPt>
          <c:dPt>
            <c:idx val="1"/>
            <c:bubble3D val="0"/>
            <c:spPr>
              <a:solidFill>
                <a:srgbClr val="99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2D-4A12-BDC0-D47514EC0B4B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52D-4A12-BDC0-D47514EC0B4B}"/>
              </c:ext>
            </c:extLst>
          </c:dPt>
          <c:dPt>
            <c:idx val="3"/>
            <c:bubble3D val="0"/>
            <c:spPr>
              <a:solidFill>
                <a:srgbClr val="99993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2D-4A12-BDC0-D47514EC0B4B}"/>
              </c:ext>
            </c:extLst>
          </c:dPt>
          <c:dPt>
            <c:idx val="4"/>
            <c:bubble3D val="0"/>
            <c:spPr>
              <a:solidFill>
                <a:srgbClr val="0080C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52D-4A12-BDC0-D47514EC0B4B}"/>
              </c:ext>
            </c:extLst>
          </c:dPt>
          <c:dPt>
            <c:idx val="5"/>
            <c:bubble3D val="0"/>
            <c:spPr>
              <a:solidFill>
                <a:srgbClr val="33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2D-4A12-BDC0-D47514EC0B4B}"/>
              </c:ext>
            </c:extLst>
          </c:dPt>
          <c:dPt>
            <c:idx val="6"/>
            <c:bubble3D val="0"/>
            <c:spPr>
              <a:solidFill>
                <a:srgbClr val="33339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52D-4A12-BDC0-D47514EC0B4B}"/>
              </c:ext>
            </c:extLst>
          </c:dPt>
          <c:dPt>
            <c:idx val="7"/>
            <c:bubble3D val="0"/>
            <c:spPr>
              <a:solidFill>
                <a:srgbClr val="6633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2D-4A12-BDC0-D47514EC0B4B}"/>
              </c:ext>
            </c:extLst>
          </c:dPt>
          <c:dPt>
            <c:idx val="8"/>
            <c:bubble3D val="0"/>
            <c:spPr>
              <a:solidFill>
                <a:srgbClr val="80808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52D-4A12-BDC0-D47514EC0B4B}"/>
              </c:ext>
            </c:extLst>
          </c:dPt>
          <c:dLbls>
            <c:dLbl>
              <c:idx val="0"/>
              <c:layout>
                <c:manualLayout>
                  <c:x val="-0.19951941694551734"/>
                  <c:y val="-1.63997577225921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2D-4A12-BDC0-D47514EC0B4B}"/>
                </c:ext>
              </c:extLst>
            </c:dLbl>
            <c:dLbl>
              <c:idx val="1"/>
              <c:layout>
                <c:manualLayout>
                  <c:x val="0.18395627091380284"/>
                  <c:y val="-0.163199030890369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2D-4A12-BDC0-D47514EC0B4B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2D-4A12-BDC0-D47514EC0B4B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2D-4A12-BDC0-D47514EC0B4B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2D-4A12-BDC0-D47514EC0B4B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2D-4A12-BDC0-D47514EC0B4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'2021 Summary Budget'!$B$3:$D$10</c:f>
              <c:strCache>
                <c:ptCount val="8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  <c:pt idx="7">
                  <c:v>Transfer out/addl public safety</c:v>
                </c:pt>
              </c:strCache>
            </c:strRef>
          </c:cat>
          <c:val>
            <c:numRef>
              <c:f>'2021 Summary Budget'!$A$3:$A$11</c:f>
              <c:numCache>
                <c:formatCode>"$"#,##0.00;\("$"#,##0.00\)</c:formatCode>
                <c:ptCount val="9"/>
                <c:pt idx="0">
                  <c:v>858535</c:v>
                </c:pt>
                <c:pt idx="1">
                  <c:v>1321185</c:v>
                </c:pt>
                <c:pt idx="2">
                  <c:v>17500</c:v>
                </c:pt>
                <c:pt idx="3">
                  <c:v>342000</c:v>
                </c:pt>
                <c:pt idx="4">
                  <c:v>30000</c:v>
                </c:pt>
                <c:pt idx="5">
                  <c:v>76500</c:v>
                </c:pt>
                <c:pt idx="6">
                  <c:v>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2D-4A12-BDC0-D47514EC0B4B}"/>
            </c:ext>
          </c:extLst>
        </c:ser>
        <c:ser>
          <c:idx val="1"/>
          <c:order val="1"/>
          <c:spPr>
            <a:solidFill>
              <a:srgbClr val="996666"/>
            </a:solidFill>
            <a:ln w="254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52D-4A12-BDC0-D47514EC0B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B-B52D-4A12-BDC0-D47514EC0B4B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B52D-4A12-BDC0-D47514EC0B4B}"/>
              </c:ext>
            </c:extLst>
          </c:dPt>
          <c:dPt>
            <c:idx val="3"/>
            <c:bubble3D val="0"/>
            <c:spPr>
              <a:solidFill>
                <a:srgbClr val="99993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52D-4A12-BDC0-D47514EC0B4B}"/>
              </c:ext>
            </c:extLst>
          </c:dPt>
          <c:dPt>
            <c:idx val="4"/>
            <c:bubble3D val="0"/>
            <c:spPr>
              <a:solidFill>
                <a:srgbClr val="0080C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B52D-4A12-BDC0-D47514EC0B4B}"/>
              </c:ext>
            </c:extLst>
          </c:dPt>
          <c:dPt>
            <c:idx val="5"/>
            <c:bubble3D val="0"/>
            <c:spPr>
              <a:solidFill>
                <a:srgbClr val="33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52D-4A12-BDC0-D47514EC0B4B}"/>
              </c:ext>
            </c:extLst>
          </c:dPt>
          <c:dPt>
            <c:idx val="6"/>
            <c:bubble3D val="0"/>
            <c:spPr>
              <a:solidFill>
                <a:srgbClr val="33339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B52D-4A12-BDC0-D47514EC0B4B}"/>
              </c:ext>
            </c:extLst>
          </c:dPt>
          <c:dPt>
            <c:idx val="7"/>
            <c:bubble3D val="0"/>
            <c:spPr>
              <a:solidFill>
                <a:srgbClr val="6633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52D-4A12-BDC0-D47514EC0B4B}"/>
              </c:ext>
            </c:extLst>
          </c:dPt>
          <c:dPt>
            <c:idx val="8"/>
            <c:bubble3D val="0"/>
            <c:spPr>
              <a:solidFill>
                <a:srgbClr val="80808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B52D-4A12-BDC0-D47514EC0B4B}"/>
              </c:ext>
            </c:extLst>
          </c:dPt>
          <c:cat>
            <c:strRef>
              <c:f>'2021 Summary Budget'!$B$3:$D$10</c:f>
              <c:strCache>
                <c:ptCount val="8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  <c:pt idx="7">
                  <c:v>Transfer out/addl public safety</c:v>
                </c:pt>
              </c:strCache>
            </c:strRef>
          </c:cat>
          <c:val>
            <c:numRef>
              <c:f>'2021 Summary Budget'!$B$3:$B$11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52D-4A12-BDC0-D47514EC0B4B}"/>
            </c:ext>
          </c:extLst>
        </c:ser>
        <c:ser>
          <c:idx val="2"/>
          <c:order val="2"/>
          <c:spPr>
            <a:solidFill>
              <a:srgbClr val="969696"/>
            </a:solidFill>
            <a:ln w="254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B52D-4A12-BDC0-D47514EC0B4B}"/>
              </c:ext>
            </c:extLst>
          </c:dPt>
          <c:dPt>
            <c:idx val="1"/>
            <c:bubble3D val="0"/>
            <c:spPr>
              <a:solidFill>
                <a:srgbClr val="99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52D-4A12-BDC0-D47514EC0B4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6-B52D-4A12-BDC0-D47514EC0B4B}"/>
              </c:ext>
            </c:extLst>
          </c:dPt>
          <c:dPt>
            <c:idx val="3"/>
            <c:bubble3D val="0"/>
            <c:spPr>
              <a:solidFill>
                <a:srgbClr val="99993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52D-4A12-BDC0-D47514EC0B4B}"/>
              </c:ext>
            </c:extLst>
          </c:dPt>
          <c:dPt>
            <c:idx val="4"/>
            <c:bubble3D val="0"/>
            <c:spPr>
              <a:solidFill>
                <a:srgbClr val="0080C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B52D-4A12-BDC0-D47514EC0B4B}"/>
              </c:ext>
            </c:extLst>
          </c:dPt>
          <c:dPt>
            <c:idx val="5"/>
            <c:bubble3D val="0"/>
            <c:spPr>
              <a:solidFill>
                <a:srgbClr val="33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B52D-4A12-BDC0-D47514EC0B4B}"/>
              </c:ext>
            </c:extLst>
          </c:dPt>
          <c:dPt>
            <c:idx val="6"/>
            <c:bubble3D val="0"/>
            <c:spPr>
              <a:solidFill>
                <a:srgbClr val="33339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B52D-4A12-BDC0-D47514EC0B4B}"/>
              </c:ext>
            </c:extLst>
          </c:dPt>
          <c:dPt>
            <c:idx val="7"/>
            <c:bubble3D val="0"/>
            <c:spPr>
              <a:solidFill>
                <a:srgbClr val="6633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B52D-4A12-BDC0-D47514EC0B4B}"/>
              </c:ext>
            </c:extLst>
          </c:dPt>
          <c:dPt>
            <c:idx val="8"/>
            <c:bubble3D val="0"/>
            <c:spPr>
              <a:solidFill>
                <a:srgbClr val="80808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B52D-4A12-BDC0-D47514EC0B4B}"/>
              </c:ext>
            </c:extLst>
          </c:dPt>
          <c:cat>
            <c:strRef>
              <c:f>'2021 Summary Budget'!$B$3:$D$10</c:f>
              <c:strCache>
                <c:ptCount val="8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  <c:pt idx="7">
                  <c:v>Transfer out/addl public safety</c:v>
                </c:pt>
              </c:strCache>
            </c:strRef>
          </c:cat>
          <c:val>
            <c:numRef>
              <c:f>'2021 Summary Budget'!$C$3:$C$11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1D-B52D-4A12-BDC0-D47514EC0B4B}"/>
            </c:ext>
          </c:extLst>
        </c:ser>
        <c:ser>
          <c:idx val="3"/>
          <c:order val="3"/>
          <c:spPr>
            <a:solidFill>
              <a:srgbClr val="999933"/>
            </a:solidFill>
            <a:ln w="254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B52D-4A12-BDC0-D47514EC0B4B}"/>
              </c:ext>
            </c:extLst>
          </c:dPt>
          <c:dPt>
            <c:idx val="1"/>
            <c:bubble3D val="0"/>
            <c:spPr>
              <a:solidFill>
                <a:srgbClr val="99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B52D-4A12-BDC0-D47514EC0B4B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B52D-4A12-BDC0-D47514EC0B4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1-B52D-4A12-BDC0-D47514EC0B4B}"/>
              </c:ext>
            </c:extLst>
          </c:dPt>
          <c:dPt>
            <c:idx val="4"/>
            <c:bubble3D val="0"/>
            <c:spPr>
              <a:solidFill>
                <a:srgbClr val="0080C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B52D-4A12-BDC0-D47514EC0B4B}"/>
              </c:ext>
            </c:extLst>
          </c:dPt>
          <c:dPt>
            <c:idx val="5"/>
            <c:bubble3D val="0"/>
            <c:spPr>
              <a:solidFill>
                <a:srgbClr val="33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B52D-4A12-BDC0-D47514EC0B4B}"/>
              </c:ext>
            </c:extLst>
          </c:dPt>
          <c:dPt>
            <c:idx val="6"/>
            <c:bubble3D val="0"/>
            <c:spPr>
              <a:solidFill>
                <a:srgbClr val="33339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B52D-4A12-BDC0-D47514EC0B4B}"/>
              </c:ext>
            </c:extLst>
          </c:dPt>
          <c:dPt>
            <c:idx val="7"/>
            <c:bubble3D val="0"/>
            <c:spPr>
              <a:solidFill>
                <a:srgbClr val="6633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B52D-4A12-BDC0-D47514EC0B4B}"/>
              </c:ext>
            </c:extLst>
          </c:dPt>
          <c:dPt>
            <c:idx val="8"/>
            <c:bubble3D val="0"/>
            <c:spPr>
              <a:solidFill>
                <a:srgbClr val="80808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B52D-4A12-BDC0-D47514EC0B4B}"/>
              </c:ext>
            </c:extLst>
          </c:dPt>
          <c:cat>
            <c:strRef>
              <c:f>'2021 Summary Budget'!$B$3:$D$10</c:f>
              <c:strCache>
                <c:ptCount val="8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  <c:pt idx="7">
                  <c:v>Transfer out/addl public safety</c:v>
                </c:pt>
              </c:strCache>
            </c:strRef>
          </c:cat>
          <c:val>
            <c:numRef>
              <c:f>'2021 Summary Budget'!$D$3:$D$11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27-B52D-4A12-BDC0-D47514EC0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53720050441362"/>
          <c:y val="0.7369230769230769"/>
          <c:w val="0.61790668348045397"/>
          <c:h val="0.253846153846153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2021 Actual Expenditures </a:t>
            </a:r>
          </a:p>
        </c:rich>
      </c:tx>
      <c:layout>
        <c:manualLayout>
          <c:xMode val="edge"/>
          <c:yMode val="edge"/>
          <c:x val="0.29284750337381915"/>
          <c:y val="1.8547140649149921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8744939271255E-2"/>
          <c:y val="0.19629057187017002"/>
          <c:w val="0.91228070175438591"/>
          <c:h val="0.652241112828439"/>
        </c:manualLayout>
      </c:layout>
      <c:pie3DChart>
        <c:varyColors val="1"/>
        <c:ser>
          <c:idx val="0"/>
          <c:order val="0"/>
          <c:spPr>
            <a:solidFill>
              <a:srgbClr val="33CCCC"/>
            </a:solidFill>
            <a:ln w="254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BD-4FD6-98C9-338A434C4538}"/>
              </c:ext>
            </c:extLst>
          </c:dPt>
          <c:dPt>
            <c:idx val="1"/>
            <c:bubble3D val="0"/>
            <c:spPr>
              <a:solidFill>
                <a:srgbClr val="99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BD-4FD6-98C9-338A434C4538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BD-4FD6-98C9-338A434C4538}"/>
              </c:ext>
            </c:extLst>
          </c:dPt>
          <c:dPt>
            <c:idx val="3"/>
            <c:bubble3D val="0"/>
            <c:spPr>
              <a:solidFill>
                <a:srgbClr val="99993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BD-4FD6-98C9-338A434C4538}"/>
              </c:ext>
            </c:extLst>
          </c:dPt>
          <c:dPt>
            <c:idx val="4"/>
            <c:bubble3D val="0"/>
            <c:spPr>
              <a:solidFill>
                <a:srgbClr val="0080C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8BD-4FD6-98C9-338A434C4538}"/>
              </c:ext>
            </c:extLst>
          </c:dPt>
          <c:dPt>
            <c:idx val="5"/>
            <c:bubble3D val="0"/>
            <c:spPr>
              <a:solidFill>
                <a:srgbClr val="33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8BD-4FD6-98C9-338A434C4538}"/>
              </c:ext>
            </c:extLst>
          </c:dPt>
          <c:dPt>
            <c:idx val="6"/>
            <c:bubble3D val="0"/>
            <c:spPr>
              <a:solidFill>
                <a:srgbClr val="33339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8BD-4FD6-98C9-338A434C4538}"/>
              </c:ext>
            </c:extLst>
          </c:dPt>
          <c:dLbls>
            <c:dLbl>
              <c:idx val="0"/>
              <c:layout>
                <c:manualLayout>
                  <c:x val="-0.20083670715249669"/>
                  <c:y val="-3.67170100646224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BD-4FD6-98C9-338A434C4538}"/>
                </c:ext>
              </c:extLst>
            </c:dLbl>
            <c:dLbl>
              <c:idx val="1"/>
              <c:layout>
                <c:manualLayout>
                  <c:x val="0.19125994878170591"/>
                  <c:y val="-0.306955907945818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BD-4FD6-98C9-338A434C45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'2021 Summary Budget'!$J$3:$K$9</c:f>
              <c:strCache>
                <c:ptCount val="7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</c:strCache>
            </c:strRef>
          </c:cat>
          <c:val>
            <c:numRef>
              <c:f>'2021 Summary Budget'!$I$3:$I$9</c:f>
              <c:numCache>
                <c:formatCode>_("$"* #,##0.00_);_("$"* \(#,##0.00\);_("$"* "-"??_);_(@_)</c:formatCode>
                <c:ptCount val="7"/>
                <c:pt idx="0">
                  <c:v>1029326.61</c:v>
                </c:pt>
                <c:pt idx="1">
                  <c:v>1332582.3500000001</c:v>
                </c:pt>
                <c:pt idx="2">
                  <c:v>7789.8099999999995</c:v>
                </c:pt>
                <c:pt idx="3">
                  <c:v>313804.94</c:v>
                </c:pt>
                <c:pt idx="4">
                  <c:v>40306.839999999997</c:v>
                </c:pt>
                <c:pt idx="5">
                  <c:v>60447.67</c:v>
                </c:pt>
                <c:pt idx="6">
                  <c:v>28953.64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BD-4FD6-98C9-338A434C4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28205128205128E-2"/>
          <c:y val="0.92890262751159192"/>
          <c:w val="0.89068825910931171"/>
          <c:h val="5.10046367851622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2022 Budgeted Expenditures</a:t>
            </a:r>
          </a:p>
        </c:rich>
      </c:tx>
      <c:layout>
        <c:manualLayout>
          <c:xMode val="edge"/>
          <c:yMode val="edge"/>
          <c:x val="0.28625472887767972"/>
          <c:y val="1.846153846153846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02648171500631"/>
          <c:y val="0.20615384615384616"/>
          <c:w val="0.59773013871374525"/>
          <c:h val="0.45538461538461539"/>
        </c:manualLayout>
      </c:layout>
      <c:pie3DChart>
        <c:varyColors val="1"/>
        <c:ser>
          <c:idx val="0"/>
          <c:order val="0"/>
          <c:spPr>
            <a:solidFill>
              <a:srgbClr val="33CCCC"/>
            </a:solidFill>
            <a:ln w="25400">
              <a:solidFill>
                <a:srgbClr val="FFFFFF"/>
              </a:solidFill>
              <a:prstDash val="solid"/>
            </a:ln>
          </c:spPr>
          <c:explosion val="4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97-4122-B37C-39291453DEE8}"/>
              </c:ext>
            </c:extLst>
          </c:dPt>
          <c:dPt>
            <c:idx val="1"/>
            <c:bubble3D val="0"/>
            <c:spPr>
              <a:solidFill>
                <a:srgbClr val="99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E97-4122-B37C-39291453DEE8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E97-4122-B37C-39291453DEE8}"/>
              </c:ext>
            </c:extLst>
          </c:dPt>
          <c:dPt>
            <c:idx val="3"/>
            <c:bubble3D val="0"/>
            <c:spPr>
              <a:solidFill>
                <a:srgbClr val="99993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E97-4122-B37C-39291453DEE8}"/>
              </c:ext>
            </c:extLst>
          </c:dPt>
          <c:dPt>
            <c:idx val="4"/>
            <c:bubble3D val="0"/>
            <c:spPr>
              <a:solidFill>
                <a:srgbClr val="0080C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E97-4122-B37C-39291453DEE8}"/>
              </c:ext>
            </c:extLst>
          </c:dPt>
          <c:dPt>
            <c:idx val="5"/>
            <c:bubble3D val="0"/>
            <c:spPr>
              <a:solidFill>
                <a:srgbClr val="33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E97-4122-B37C-39291453DEE8}"/>
              </c:ext>
            </c:extLst>
          </c:dPt>
          <c:dPt>
            <c:idx val="6"/>
            <c:bubble3D val="0"/>
            <c:spPr>
              <a:solidFill>
                <a:srgbClr val="33339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E97-4122-B37C-39291453DEE8}"/>
              </c:ext>
            </c:extLst>
          </c:dPt>
          <c:dPt>
            <c:idx val="7"/>
            <c:bubble3D val="0"/>
            <c:spPr>
              <a:solidFill>
                <a:srgbClr val="6633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E97-4122-B37C-39291453DEE8}"/>
              </c:ext>
            </c:extLst>
          </c:dPt>
          <c:dPt>
            <c:idx val="8"/>
            <c:bubble3D val="0"/>
            <c:spPr>
              <a:solidFill>
                <a:srgbClr val="80808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E97-4122-B37C-39291453DEE8}"/>
              </c:ext>
            </c:extLst>
          </c:dPt>
          <c:dLbls>
            <c:dLbl>
              <c:idx val="0"/>
              <c:layout>
                <c:manualLayout>
                  <c:x val="-0.20970403524511705"/>
                  <c:y val="2.55094357549197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E97-4122-B37C-39291453DEE8}"/>
                </c:ext>
              </c:extLst>
            </c:dLbl>
            <c:dLbl>
              <c:idx val="1"/>
              <c:layout>
                <c:manualLayout>
                  <c:x val="0.11266408376228593"/>
                  <c:y val="-0.1752653768957613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97-4122-B37C-39291453DEE8}"/>
                </c:ext>
              </c:extLst>
            </c:dLbl>
            <c:dLbl>
              <c:idx val="3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E97-4122-B37C-39291453DEE8}"/>
                </c:ext>
              </c:extLst>
            </c:dLbl>
            <c:dLbl>
              <c:idx val="4"/>
              <c:layout>
                <c:manualLayout>
                  <c:x val="-3.8192234245703373E-2"/>
                  <c:y val="-6.03318250377073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E97-4122-B37C-39291453DEE8}"/>
                </c:ext>
              </c:extLst>
            </c:dLbl>
            <c:dLbl>
              <c:idx val="5"/>
              <c:layout>
                <c:manualLayout>
                  <c:x val="-1.018459579885421E-2"/>
                  <c:y val="-2.71493212669683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E97-4122-B37C-39291453DEE8}"/>
                </c:ext>
              </c:extLst>
            </c:dLbl>
            <c:dLbl>
              <c:idx val="6"/>
              <c:layout>
                <c:manualLayout>
                  <c:x val="7.1292170591979634E-2"/>
                  <c:y val="-4.52488687782805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E97-4122-B37C-39291453DEE8}"/>
                </c:ext>
              </c:extLst>
            </c:dLbl>
            <c:dLbl>
              <c:idx val="7"/>
              <c:layout>
                <c:manualLayout>
                  <c:x val="0.14513049013367277"/>
                  <c:y val="-3.61990950226244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E97-4122-B37C-39291453DEE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 Summary Budget'!$B$3:$D$10</c:f>
              <c:strCache>
                <c:ptCount val="8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  <c:pt idx="7">
                  <c:v>Transfer out/addl public safety</c:v>
                </c:pt>
              </c:strCache>
            </c:strRef>
          </c:cat>
          <c:val>
            <c:numRef>
              <c:f>'2022 Summary Budget'!$A$3:$A$11</c:f>
              <c:numCache>
                <c:formatCode>"$"#,##0.00;\("$"#,##0.00\)</c:formatCode>
                <c:ptCount val="9"/>
                <c:pt idx="0">
                  <c:v>1096672</c:v>
                </c:pt>
                <c:pt idx="1">
                  <c:v>1308000</c:v>
                </c:pt>
                <c:pt idx="2">
                  <c:v>8500</c:v>
                </c:pt>
                <c:pt idx="3">
                  <c:v>342000</c:v>
                </c:pt>
                <c:pt idx="4">
                  <c:v>39000</c:v>
                </c:pt>
                <c:pt idx="5">
                  <c:v>66500</c:v>
                </c:pt>
                <c:pt idx="6">
                  <c:v>28000</c:v>
                </c:pt>
                <c:pt idx="7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E97-4122-B37C-39291453DEE8}"/>
            </c:ext>
          </c:extLst>
        </c:ser>
        <c:ser>
          <c:idx val="1"/>
          <c:order val="1"/>
          <c:spPr>
            <a:solidFill>
              <a:srgbClr val="996666"/>
            </a:solidFill>
            <a:ln w="254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E97-4122-B37C-39291453DE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4-EE97-4122-B37C-39291453DEE8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E97-4122-B37C-39291453DEE8}"/>
              </c:ext>
            </c:extLst>
          </c:dPt>
          <c:dPt>
            <c:idx val="3"/>
            <c:bubble3D val="0"/>
            <c:spPr>
              <a:solidFill>
                <a:srgbClr val="99993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EE97-4122-B37C-39291453DEE8}"/>
              </c:ext>
            </c:extLst>
          </c:dPt>
          <c:dPt>
            <c:idx val="4"/>
            <c:bubble3D val="0"/>
            <c:spPr>
              <a:solidFill>
                <a:srgbClr val="0080C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EE97-4122-B37C-39291453DEE8}"/>
              </c:ext>
            </c:extLst>
          </c:dPt>
          <c:dPt>
            <c:idx val="5"/>
            <c:bubble3D val="0"/>
            <c:spPr>
              <a:solidFill>
                <a:srgbClr val="33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EE97-4122-B37C-39291453DEE8}"/>
              </c:ext>
            </c:extLst>
          </c:dPt>
          <c:dPt>
            <c:idx val="6"/>
            <c:bubble3D val="0"/>
            <c:spPr>
              <a:solidFill>
                <a:srgbClr val="33339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EE97-4122-B37C-39291453DEE8}"/>
              </c:ext>
            </c:extLst>
          </c:dPt>
          <c:dPt>
            <c:idx val="7"/>
            <c:bubble3D val="0"/>
            <c:spPr>
              <a:solidFill>
                <a:srgbClr val="6633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EE97-4122-B37C-39291453DEE8}"/>
              </c:ext>
            </c:extLst>
          </c:dPt>
          <c:dPt>
            <c:idx val="8"/>
            <c:bubble3D val="0"/>
            <c:spPr>
              <a:solidFill>
                <a:srgbClr val="80808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EE97-4122-B37C-39291453DEE8}"/>
              </c:ext>
            </c:extLst>
          </c:dPt>
          <c:cat>
            <c:strRef>
              <c:f>'2022 Summary Budget'!$B$3:$D$10</c:f>
              <c:strCache>
                <c:ptCount val="8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  <c:pt idx="7">
                  <c:v>Transfer out/addl public safety</c:v>
                </c:pt>
              </c:strCache>
            </c:strRef>
          </c:cat>
          <c:val>
            <c:numRef>
              <c:f>'2021 Summary Budget'!$B$3:$B$11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E97-4122-B37C-39291453DEE8}"/>
            </c:ext>
          </c:extLst>
        </c:ser>
        <c:ser>
          <c:idx val="2"/>
          <c:order val="2"/>
          <c:spPr>
            <a:solidFill>
              <a:srgbClr val="969696"/>
            </a:solidFill>
            <a:ln w="254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EE97-4122-B37C-39291453DEE8}"/>
              </c:ext>
            </c:extLst>
          </c:dPt>
          <c:dPt>
            <c:idx val="1"/>
            <c:bubble3D val="0"/>
            <c:spPr>
              <a:solidFill>
                <a:srgbClr val="99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EE97-4122-B37C-39291453DEE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8-EE97-4122-B37C-39291453DEE8}"/>
              </c:ext>
            </c:extLst>
          </c:dPt>
          <c:dPt>
            <c:idx val="3"/>
            <c:bubble3D val="0"/>
            <c:spPr>
              <a:solidFill>
                <a:srgbClr val="99993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EE97-4122-B37C-39291453DEE8}"/>
              </c:ext>
            </c:extLst>
          </c:dPt>
          <c:dPt>
            <c:idx val="4"/>
            <c:bubble3D val="0"/>
            <c:spPr>
              <a:solidFill>
                <a:srgbClr val="0080C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EE97-4122-B37C-39291453DEE8}"/>
              </c:ext>
            </c:extLst>
          </c:dPt>
          <c:dPt>
            <c:idx val="5"/>
            <c:bubble3D val="0"/>
            <c:spPr>
              <a:solidFill>
                <a:srgbClr val="33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E-EE97-4122-B37C-39291453DEE8}"/>
              </c:ext>
            </c:extLst>
          </c:dPt>
          <c:dPt>
            <c:idx val="6"/>
            <c:bubble3D val="0"/>
            <c:spPr>
              <a:solidFill>
                <a:srgbClr val="33339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0-EE97-4122-B37C-39291453DEE8}"/>
              </c:ext>
            </c:extLst>
          </c:dPt>
          <c:dPt>
            <c:idx val="7"/>
            <c:bubble3D val="0"/>
            <c:spPr>
              <a:solidFill>
                <a:srgbClr val="6633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2-EE97-4122-B37C-39291453DEE8}"/>
              </c:ext>
            </c:extLst>
          </c:dPt>
          <c:dPt>
            <c:idx val="8"/>
            <c:bubble3D val="0"/>
            <c:spPr>
              <a:solidFill>
                <a:srgbClr val="80808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4-EE97-4122-B37C-39291453DEE8}"/>
              </c:ext>
            </c:extLst>
          </c:dPt>
          <c:cat>
            <c:strRef>
              <c:f>'2022 Summary Budget'!$B$3:$D$10</c:f>
              <c:strCache>
                <c:ptCount val="8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  <c:pt idx="7">
                  <c:v>Transfer out/addl public safety</c:v>
                </c:pt>
              </c:strCache>
            </c:strRef>
          </c:cat>
          <c:val>
            <c:numRef>
              <c:f>'2021 Summary Budget'!$C$3:$C$11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35-EE97-4122-B37C-39291453DEE8}"/>
            </c:ext>
          </c:extLst>
        </c:ser>
        <c:ser>
          <c:idx val="3"/>
          <c:order val="3"/>
          <c:spPr>
            <a:solidFill>
              <a:srgbClr val="999933"/>
            </a:solidFill>
            <a:ln w="254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33CCCC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7-EE97-4122-B37C-39291453DEE8}"/>
              </c:ext>
            </c:extLst>
          </c:dPt>
          <c:dPt>
            <c:idx val="1"/>
            <c:bubble3D val="0"/>
            <c:spPr>
              <a:solidFill>
                <a:srgbClr val="99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9-EE97-4122-B37C-39291453DEE8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B-EE97-4122-B37C-39291453DEE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3C-EE97-4122-B37C-39291453DEE8}"/>
              </c:ext>
            </c:extLst>
          </c:dPt>
          <c:dPt>
            <c:idx val="4"/>
            <c:bubble3D val="0"/>
            <c:spPr>
              <a:solidFill>
                <a:srgbClr val="0080C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3E-EE97-4122-B37C-39291453DEE8}"/>
              </c:ext>
            </c:extLst>
          </c:dPt>
          <c:dPt>
            <c:idx val="5"/>
            <c:bubble3D val="0"/>
            <c:spPr>
              <a:solidFill>
                <a:srgbClr val="33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0-EE97-4122-B37C-39291453DEE8}"/>
              </c:ext>
            </c:extLst>
          </c:dPt>
          <c:dPt>
            <c:idx val="6"/>
            <c:bubble3D val="0"/>
            <c:spPr>
              <a:solidFill>
                <a:srgbClr val="33339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2-EE97-4122-B37C-39291453DEE8}"/>
              </c:ext>
            </c:extLst>
          </c:dPt>
          <c:dPt>
            <c:idx val="7"/>
            <c:bubble3D val="0"/>
            <c:spPr>
              <a:solidFill>
                <a:srgbClr val="66330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4-EE97-4122-B37C-39291453DEE8}"/>
              </c:ext>
            </c:extLst>
          </c:dPt>
          <c:dPt>
            <c:idx val="8"/>
            <c:bubble3D val="0"/>
            <c:spPr>
              <a:solidFill>
                <a:srgbClr val="80808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46-EE97-4122-B37C-39291453DEE8}"/>
              </c:ext>
            </c:extLst>
          </c:dPt>
          <c:cat>
            <c:strRef>
              <c:f>'2022 Summary Budget'!$B$3:$D$10</c:f>
              <c:strCache>
                <c:ptCount val="8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  <c:pt idx="7">
                  <c:v>Transfer out/addl public safety</c:v>
                </c:pt>
              </c:strCache>
            </c:strRef>
          </c:cat>
          <c:val>
            <c:numRef>
              <c:f>'2021 Summary Budget'!$D$3:$D$11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47-EE97-4122-B37C-39291453D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53720050441362"/>
          <c:y val="0.7369230769230769"/>
          <c:w val="0.61790668348045397"/>
          <c:h val="0.253846153846153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2022 Actual Expenditures </a:t>
            </a:r>
          </a:p>
        </c:rich>
      </c:tx>
      <c:layout>
        <c:manualLayout>
          <c:xMode val="edge"/>
          <c:yMode val="edge"/>
          <c:x val="0.29284750337381915"/>
          <c:y val="1.8547140649149921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8744939271255E-2"/>
          <c:y val="0.19629057187017002"/>
          <c:w val="0.91228070175438591"/>
          <c:h val="0.652241112828439"/>
        </c:manualLayout>
      </c:layout>
      <c:pie3DChart>
        <c:varyColors val="1"/>
        <c:ser>
          <c:idx val="0"/>
          <c:order val="0"/>
          <c:spPr>
            <a:solidFill>
              <a:srgbClr val="33CCCC"/>
            </a:solidFill>
            <a:ln w="254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DD-4A65-9488-8E690590D62C}"/>
              </c:ext>
            </c:extLst>
          </c:dPt>
          <c:dPt>
            <c:idx val="1"/>
            <c:bubble3D val="0"/>
            <c:spPr>
              <a:solidFill>
                <a:srgbClr val="99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DD-4A65-9488-8E690590D62C}"/>
              </c:ext>
            </c:extLst>
          </c:dPt>
          <c:dPt>
            <c:idx val="2"/>
            <c:bubble3D val="0"/>
            <c:spPr>
              <a:solidFill>
                <a:srgbClr val="96969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9DD-4A65-9488-8E690590D62C}"/>
              </c:ext>
            </c:extLst>
          </c:dPt>
          <c:dPt>
            <c:idx val="3"/>
            <c:bubble3D val="0"/>
            <c:spPr>
              <a:solidFill>
                <a:srgbClr val="999933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9DD-4A65-9488-8E690590D62C}"/>
              </c:ext>
            </c:extLst>
          </c:dPt>
          <c:dPt>
            <c:idx val="4"/>
            <c:bubble3D val="0"/>
            <c:spPr>
              <a:solidFill>
                <a:srgbClr val="0080C0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9DD-4A65-9488-8E690590D62C}"/>
              </c:ext>
            </c:extLst>
          </c:dPt>
          <c:dPt>
            <c:idx val="5"/>
            <c:bubble3D val="0"/>
            <c:spPr>
              <a:solidFill>
                <a:srgbClr val="336666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9DD-4A65-9488-8E690590D62C}"/>
              </c:ext>
            </c:extLst>
          </c:dPt>
          <c:dPt>
            <c:idx val="6"/>
            <c:bubble3D val="0"/>
            <c:spPr>
              <a:solidFill>
                <a:srgbClr val="333399"/>
              </a:solidFill>
              <a:ln w="254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39DD-4A65-9488-8E690590D62C}"/>
              </c:ext>
            </c:extLst>
          </c:dPt>
          <c:dLbls>
            <c:dLbl>
              <c:idx val="0"/>
              <c:layout>
                <c:manualLayout>
                  <c:x val="-0.2390098170244058"/>
                  <c:y val="9.32980195657361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9DD-4A65-9488-8E690590D62C}"/>
                </c:ext>
              </c:extLst>
            </c:dLbl>
            <c:dLbl>
              <c:idx val="1"/>
              <c:layout>
                <c:manualLayout>
                  <c:x val="0.19125994878170591"/>
                  <c:y val="-0.306955907945818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DD-4A65-9488-8E690590D62C}"/>
                </c:ext>
              </c:extLst>
            </c:dLbl>
            <c:dLbl>
              <c:idx val="3"/>
              <c:layout>
                <c:manualLayout>
                  <c:x val="1.6359918200408999E-2"/>
                  <c:y val="-1.51515151515151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9DD-4A65-9488-8E690590D62C}"/>
                </c:ext>
              </c:extLst>
            </c:dLbl>
            <c:dLbl>
              <c:idx val="5"/>
              <c:layout>
                <c:manualLayout>
                  <c:x val="5.4533060668029995E-3"/>
                  <c:y val="-3.0303030303030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9DD-4A65-9488-8E690590D62C}"/>
                </c:ext>
              </c:extLst>
            </c:dLbl>
            <c:dLbl>
              <c:idx val="6"/>
              <c:layout>
                <c:manualLayout>
                  <c:x val="3.5446489434219498E-2"/>
                  <c:y val="-6.06060606060606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9DD-4A65-9488-8E690590D62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 Summary Budget'!$J$3:$K$9</c:f>
              <c:strCache>
                <c:ptCount val="7"/>
                <c:pt idx="0">
                  <c:v>General</c:v>
                </c:pt>
                <c:pt idx="1">
                  <c:v>Public Safety</c:v>
                </c:pt>
                <c:pt idx="2">
                  <c:v>Streets</c:v>
                </c:pt>
                <c:pt idx="3">
                  <c:v>Sanitation</c:v>
                </c:pt>
                <c:pt idx="4">
                  <c:v>Culture</c:v>
                </c:pt>
                <c:pt idx="5">
                  <c:v>Natural Resource</c:v>
                </c:pt>
                <c:pt idx="6">
                  <c:v>Misc.</c:v>
                </c:pt>
              </c:strCache>
            </c:strRef>
          </c:cat>
          <c:val>
            <c:numRef>
              <c:f>'2022 Summary Budget'!$I$3:$I$9</c:f>
              <c:numCache>
                <c:formatCode>_("$"* #,##0.00_);_("$"* \(#,##0.00\);_("$"* "-"??_);_(@_)</c:formatCode>
                <c:ptCount val="7"/>
                <c:pt idx="0">
                  <c:v>745534.90999999992</c:v>
                </c:pt>
                <c:pt idx="1">
                  <c:v>931443.63</c:v>
                </c:pt>
                <c:pt idx="2">
                  <c:v>1635.12</c:v>
                </c:pt>
                <c:pt idx="3">
                  <c:v>162180.97</c:v>
                </c:pt>
                <c:pt idx="4">
                  <c:v>12424.18</c:v>
                </c:pt>
                <c:pt idx="5">
                  <c:v>18723.920000000002</c:v>
                </c:pt>
                <c:pt idx="6">
                  <c:v>14035.880000000001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9DD-4A65-9488-8E690590D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28205128205128E-2"/>
          <c:y val="0.92890262751159192"/>
          <c:w val="0.89068825910931171"/>
          <c:h val="5.10046367851622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2021 - PERCENT OF YTD Expenses</a:t>
            </a:r>
          </a:p>
        </c:rich>
      </c:tx>
      <c:layout>
        <c:manualLayout>
          <c:xMode val="edge"/>
          <c:yMode val="edge"/>
          <c:x val="0.25297039979980185"/>
          <c:y val="1.96124326257129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52336350189451"/>
          <c:y val="0.23258936050062751"/>
          <c:w val="0.46985578022259411"/>
          <c:h val="0.745019938805991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5412-4698-879D-5523452663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412-4698-879D-5523452663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412-4698-879D-5523452663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412-4698-879D-5523452663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5412-4698-879D-55234526635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412-4698-879D-55234526635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5412-4698-879D-55234526635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412-4698-879D-55234526635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5412-4698-879D-55234526635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412-4698-879D-55234526635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5412-4698-879D-55234526635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412-4698-879D-55234526635A}"/>
              </c:ext>
            </c:extLst>
          </c:dPt>
          <c:dLbls>
            <c:dLbl>
              <c:idx val="0"/>
              <c:layout>
                <c:manualLayout>
                  <c:x val="5.336258219098191E-2"/>
                  <c:y val="-1.76328496378879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12-4698-879D-55234526635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412-4698-879D-55234526635A}"/>
                </c:ext>
              </c:extLst>
            </c:dLbl>
            <c:dLbl>
              <c:idx val="2"/>
              <c:layout>
                <c:manualLayout>
                  <c:x val="0"/>
                  <c:y val="-6.71882228391756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12-4698-879D-55234526635A}"/>
                </c:ext>
              </c:extLst>
            </c:dLbl>
            <c:dLbl>
              <c:idx val="3"/>
              <c:layout>
                <c:manualLayout>
                  <c:x val="0.12540313409092593"/>
                  <c:y val="-2.61287533263460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12-4698-879D-55234526635A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412-4698-879D-55234526635A}"/>
                </c:ext>
              </c:extLst>
            </c:dLbl>
            <c:dLbl>
              <c:idx val="5"/>
              <c:layout>
                <c:manualLayout>
                  <c:x val="0.12760318907497736"/>
                  <c:y val="4.10594695128295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12-4698-879D-55234526635A}"/>
                </c:ext>
              </c:extLst>
            </c:dLbl>
            <c:dLbl>
              <c:idx val="6"/>
              <c:layout>
                <c:manualLayout>
                  <c:x val="0.22966004637745685"/>
                  <c:y val="-6.9676994391528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12-4698-879D-55234526635A}"/>
                </c:ext>
              </c:extLst>
            </c:dLbl>
            <c:dLbl>
              <c:idx val="7"/>
              <c:layout>
                <c:manualLayout>
                  <c:x val="-1.9043480781745725E-2"/>
                  <c:y val="1.9729723501647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12-4698-879D-55234526635A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412-4698-879D-55234526635A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412-4698-879D-55234526635A}"/>
                </c:ext>
              </c:extLst>
            </c:dLbl>
            <c:dLbl>
              <c:idx val="10"/>
              <c:layout>
                <c:manualLayout>
                  <c:x val="-5.248024098265492E-2"/>
                  <c:y val="1.50492210250652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12-4698-879D-55234526635A}"/>
                </c:ext>
              </c:extLst>
            </c:dLbl>
            <c:dLbl>
              <c:idx val="11"/>
              <c:layout>
                <c:manualLayout>
                  <c:x val="-6.2976289179185888E-3"/>
                  <c:y val="-6.01968841002609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12-4698-879D-5523452663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 Budget vs Actual'!$A$3:$A$14</c:f>
              <c:strCache>
                <c:ptCount val="12"/>
                <c:pt idx="0">
                  <c:v>Council</c:v>
                </c:pt>
                <c:pt idx="1">
                  <c:v>Admin</c:v>
                </c:pt>
                <c:pt idx="2">
                  <c:v>Elections</c:v>
                </c:pt>
                <c:pt idx="3">
                  <c:v>Cable TV</c:v>
                </c:pt>
                <c:pt idx="4">
                  <c:v>Audit</c:v>
                </c:pt>
                <c:pt idx="5">
                  <c:v>Legal/ Engineer/ Planner</c:v>
                </c:pt>
                <c:pt idx="6">
                  <c:v>Police/ Fire</c:v>
                </c:pt>
                <c:pt idx="7">
                  <c:v>Building/ Septic</c:v>
                </c:pt>
                <c:pt idx="8">
                  <c:v>Streets</c:v>
                </c:pt>
                <c:pt idx="9">
                  <c:v>Recycling </c:v>
                </c:pt>
                <c:pt idx="10">
                  <c:v>Natural Resources</c:v>
                </c:pt>
                <c:pt idx="11">
                  <c:v>Transfers</c:v>
                </c:pt>
              </c:strCache>
            </c:strRef>
          </c:cat>
          <c:val>
            <c:numRef>
              <c:f>'2021 Budget vs Actual'!$F$3:$F$14</c:f>
              <c:numCache>
                <c:formatCode>0.00%</c:formatCode>
                <c:ptCount val="12"/>
                <c:pt idx="0">
                  <c:v>1.3717347948496703E-2</c:v>
                </c:pt>
                <c:pt idx="1">
                  <c:v>0.17883192816424875</c:v>
                </c:pt>
                <c:pt idx="2">
                  <c:v>7.3195638009850121E-3</c:v>
                </c:pt>
                <c:pt idx="3">
                  <c:v>1.4504792117042602E-2</c:v>
                </c:pt>
                <c:pt idx="4">
                  <c:v>5.9376788140971344E-3</c:v>
                </c:pt>
                <c:pt idx="5">
                  <c:v>4.2219832820298682E-2</c:v>
                </c:pt>
                <c:pt idx="6">
                  <c:v>0.45654529912025049</c:v>
                </c:pt>
                <c:pt idx="7">
                  <c:v>0.10745609874608891</c:v>
                </c:pt>
                <c:pt idx="8">
                  <c:v>2.8032357456267876E-3</c:v>
                </c:pt>
                <c:pt idx="9">
                  <c:v>0.11292563296951651</c:v>
                </c:pt>
                <c:pt idx="10">
                  <c:v>2.1752657546699087E-2</c:v>
                </c:pt>
                <c:pt idx="11">
                  <c:v>3.59859322066493E-2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12-4698-879D-55234526635A}"/>
            </c:ext>
          </c:extLst>
        </c:ser>
        <c:ser>
          <c:idx val="1"/>
          <c:order val="1"/>
          <c:tx>
            <c:strRef>
              <c:f>'2021 Budget vs Actual'!$A$3:$A$14</c:f>
              <c:strCache>
                <c:ptCount val="12"/>
                <c:pt idx="0">
                  <c:v>Council</c:v>
                </c:pt>
                <c:pt idx="1">
                  <c:v>Admin</c:v>
                </c:pt>
                <c:pt idx="2">
                  <c:v>Elections</c:v>
                </c:pt>
                <c:pt idx="3">
                  <c:v>Cable TV</c:v>
                </c:pt>
                <c:pt idx="4">
                  <c:v>Audit</c:v>
                </c:pt>
                <c:pt idx="5">
                  <c:v>Legal/ Engineer/ Planner</c:v>
                </c:pt>
                <c:pt idx="6">
                  <c:v>Police/ Fire</c:v>
                </c:pt>
                <c:pt idx="7">
                  <c:v>Building/ Septic</c:v>
                </c:pt>
                <c:pt idx="8">
                  <c:v>Streets</c:v>
                </c:pt>
                <c:pt idx="9">
                  <c:v>Recycling </c:v>
                </c:pt>
                <c:pt idx="10">
                  <c:v>Natural Resources</c:v>
                </c:pt>
                <c:pt idx="11">
                  <c:v>Transfers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412-4698-879D-5523452663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5412-4698-879D-55234526635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412-4698-879D-55234526635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5412-4698-879D-55234526635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412-4698-879D-55234526635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5412-4698-879D-55234526635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5412-4698-879D-55234526635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5412-4698-879D-55234526635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5412-4698-879D-55234526635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5412-4698-879D-55234526635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5412-4698-879D-55234526635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5412-4698-879D-55234526635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5412-4698-879D-55234526635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 Budget vs Actual'!$A$3:$A$14</c:f>
              <c:strCache>
                <c:ptCount val="12"/>
                <c:pt idx="0">
                  <c:v>Council</c:v>
                </c:pt>
                <c:pt idx="1">
                  <c:v>Admin</c:v>
                </c:pt>
                <c:pt idx="2">
                  <c:v>Elections</c:v>
                </c:pt>
                <c:pt idx="3">
                  <c:v>Cable TV</c:v>
                </c:pt>
                <c:pt idx="4">
                  <c:v>Audit</c:v>
                </c:pt>
                <c:pt idx="5">
                  <c:v>Legal/ Engineer/ Planner</c:v>
                </c:pt>
                <c:pt idx="6">
                  <c:v>Police/ Fire</c:v>
                </c:pt>
                <c:pt idx="7">
                  <c:v>Building/ Septic</c:v>
                </c:pt>
                <c:pt idx="8">
                  <c:v>Streets</c:v>
                </c:pt>
                <c:pt idx="9">
                  <c:v>Recycling </c:v>
                </c:pt>
                <c:pt idx="10">
                  <c:v>Natural Resources</c:v>
                </c:pt>
                <c:pt idx="11">
                  <c:v>Transfers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9-5412-4698-879D-55234526635A}"/>
            </c:ext>
          </c:extLst>
        </c:ser>
        <c:ser>
          <c:idx val="2"/>
          <c:order val="2"/>
          <c:tx>
            <c:strRef>
              <c:f>'2021 Budget vs Actual'!$F$3:$F$14</c:f>
              <c:strCache>
                <c:ptCount val="12"/>
                <c:pt idx="0">
                  <c:v>1.37%</c:v>
                </c:pt>
                <c:pt idx="1">
                  <c:v>17.88%</c:v>
                </c:pt>
                <c:pt idx="2">
                  <c:v>0.73%</c:v>
                </c:pt>
                <c:pt idx="3">
                  <c:v>1.45%</c:v>
                </c:pt>
                <c:pt idx="4">
                  <c:v>0.59%</c:v>
                </c:pt>
                <c:pt idx="5">
                  <c:v>4.22%</c:v>
                </c:pt>
                <c:pt idx="6">
                  <c:v>45.65%</c:v>
                </c:pt>
                <c:pt idx="7">
                  <c:v>10.75%</c:v>
                </c:pt>
                <c:pt idx="8">
                  <c:v>0.28%</c:v>
                </c:pt>
                <c:pt idx="9">
                  <c:v>11.29%</c:v>
                </c:pt>
                <c:pt idx="10">
                  <c:v>2.18%</c:v>
                </c:pt>
                <c:pt idx="11">
                  <c:v>3.60%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F2A4-4804-9C30-17ADA16AB86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F2A4-4804-9C30-17ADA16AB86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B-5412-4698-879D-55234526635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2021 Actual Budget with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25184914627147"/>
          <c:y val="0.12593760219539499"/>
          <c:w val="0.76686344031498777"/>
          <c:h val="0.51488088543511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 Budget vs Actual'!$B$2</c:f>
              <c:strCache>
                <c:ptCount val="1"/>
                <c:pt idx="0">
                  <c:v>2021 Approved Budget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 Budget vs Actual'!$A$3:$A$14</c:f>
              <c:strCache>
                <c:ptCount val="12"/>
                <c:pt idx="0">
                  <c:v>Council</c:v>
                </c:pt>
                <c:pt idx="1">
                  <c:v>Admin</c:v>
                </c:pt>
                <c:pt idx="2">
                  <c:v>Elections</c:v>
                </c:pt>
                <c:pt idx="3">
                  <c:v>Cable TV</c:v>
                </c:pt>
                <c:pt idx="4">
                  <c:v>Audit</c:v>
                </c:pt>
                <c:pt idx="5">
                  <c:v>Legal/ Engineer/ Planner</c:v>
                </c:pt>
                <c:pt idx="6">
                  <c:v>Police/ Fire</c:v>
                </c:pt>
                <c:pt idx="7">
                  <c:v>Building/ Septic</c:v>
                </c:pt>
                <c:pt idx="8">
                  <c:v>Streets</c:v>
                </c:pt>
                <c:pt idx="9">
                  <c:v>Recycling </c:v>
                </c:pt>
                <c:pt idx="10">
                  <c:v>Natural Resources</c:v>
                </c:pt>
                <c:pt idx="11">
                  <c:v>Transfers</c:v>
                </c:pt>
              </c:strCache>
            </c:strRef>
          </c:cat>
          <c:val>
            <c:numRef>
              <c:f>'2021 Budget vs Actual'!$B$3:$B$13</c:f>
              <c:numCache>
                <c:formatCode>_("$"* #,##0_);_("$"* \(#,##0\);_("$"* "-"??_);_(@_)</c:formatCode>
                <c:ptCount val="11"/>
                <c:pt idx="0">
                  <c:v>44950</c:v>
                </c:pt>
                <c:pt idx="1">
                  <c:v>567685</c:v>
                </c:pt>
                <c:pt idx="2">
                  <c:v>18000</c:v>
                </c:pt>
                <c:pt idx="3">
                  <c:v>30000</c:v>
                </c:pt>
                <c:pt idx="4">
                  <c:v>16400</c:v>
                </c:pt>
                <c:pt idx="5">
                  <c:v>103500</c:v>
                </c:pt>
                <c:pt idx="6">
                  <c:v>1221185</c:v>
                </c:pt>
                <c:pt idx="7">
                  <c:v>139000</c:v>
                </c:pt>
                <c:pt idx="8">
                  <c:v>17500</c:v>
                </c:pt>
                <c:pt idx="9">
                  <c:v>342000</c:v>
                </c:pt>
                <c:pt idx="10">
                  <c:v>76500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0-4698-B94E-B2A2D7FBB747}"/>
            </c:ext>
          </c:extLst>
        </c:ser>
        <c:ser>
          <c:idx val="1"/>
          <c:order val="1"/>
          <c:tx>
            <c:strRef>
              <c:f>'2021 Budget vs Actual'!$C$2</c:f>
              <c:strCache>
                <c:ptCount val="1"/>
                <c:pt idx="0">
                  <c:v>2021 YTD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 Budget vs Actual'!$A$3:$A$14</c:f>
              <c:strCache>
                <c:ptCount val="12"/>
                <c:pt idx="0">
                  <c:v>Council</c:v>
                </c:pt>
                <c:pt idx="1">
                  <c:v>Admin</c:v>
                </c:pt>
                <c:pt idx="2">
                  <c:v>Elections</c:v>
                </c:pt>
                <c:pt idx="3">
                  <c:v>Cable TV</c:v>
                </c:pt>
                <c:pt idx="4">
                  <c:v>Audit</c:v>
                </c:pt>
                <c:pt idx="5">
                  <c:v>Legal/ Engineer/ Planner</c:v>
                </c:pt>
                <c:pt idx="6">
                  <c:v>Police/ Fire</c:v>
                </c:pt>
                <c:pt idx="7">
                  <c:v>Building/ Septic</c:v>
                </c:pt>
                <c:pt idx="8">
                  <c:v>Streets</c:v>
                </c:pt>
                <c:pt idx="9">
                  <c:v>Recycling </c:v>
                </c:pt>
                <c:pt idx="10">
                  <c:v>Natural Resources</c:v>
                </c:pt>
                <c:pt idx="11">
                  <c:v>Transfers</c:v>
                </c:pt>
              </c:strCache>
            </c:strRef>
          </c:cat>
          <c:val>
            <c:numRef>
              <c:f>'2021 Budget vs Actual'!$C$3:$C$13</c:f>
              <c:numCache>
                <c:formatCode>_("$"* #,##0_);_("$"* \(#,##0\);_("$"* "-"??_);_(@_)</c:formatCode>
                <c:ptCount val="11"/>
                <c:pt idx="0">
                  <c:v>38118.639999999999</c:v>
                </c:pt>
                <c:pt idx="1">
                  <c:v>496949.55</c:v>
                </c:pt>
                <c:pt idx="2">
                  <c:v>20340.07</c:v>
                </c:pt>
                <c:pt idx="3">
                  <c:v>40306.839999999997</c:v>
                </c:pt>
                <c:pt idx="4">
                  <c:v>16500</c:v>
                </c:pt>
                <c:pt idx="5">
                  <c:v>117323.15999999999</c:v>
                </c:pt>
                <c:pt idx="6">
                  <c:v>1268677.1500000001</c:v>
                </c:pt>
                <c:pt idx="7">
                  <c:v>298605.85000000003</c:v>
                </c:pt>
                <c:pt idx="8">
                  <c:v>7789.8099999999995</c:v>
                </c:pt>
                <c:pt idx="9">
                  <c:v>313804.94</c:v>
                </c:pt>
                <c:pt idx="10">
                  <c:v>60447.67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90-4698-B94E-B2A2D7FBB747}"/>
            </c:ext>
          </c:extLst>
        </c:ser>
        <c:ser>
          <c:idx val="2"/>
          <c:order val="2"/>
          <c:tx>
            <c:strRef>
              <c:f>'2021 Budget vs Actual'!$D$2</c:f>
              <c:strCache>
                <c:ptCount val="1"/>
                <c:pt idx="0">
                  <c:v>% of Budget vs. Actual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'2021 Budget vs Actual'!$A$3:$A$14</c:f>
              <c:strCache>
                <c:ptCount val="12"/>
                <c:pt idx="0">
                  <c:v>Council</c:v>
                </c:pt>
                <c:pt idx="1">
                  <c:v>Admin</c:v>
                </c:pt>
                <c:pt idx="2">
                  <c:v>Elections</c:v>
                </c:pt>
                <c:pt idx="3">
                  <c:v>Cable TV</c:v>
                </c:pt>
                <c:pt idx="4">
                  <c:v>Audit</c:v>
                </c:pt>
                <c:pt idx="5">
                  <c:v>Legal/ Engineer/ Planner</c:v>
                </c:pt>
                <c:pt idx="6">
                  <c:v>Police/ Fire</c:v>
                </c:pt>
                <c:pt idx="7">
                  <c:v>Building/ Septic</c:v>
                </c:pt>
                <c:pt idx="8">
                  <c:v>Streets</c:v>
                </c:pt>
                <c:pt idx="9">
                  <c:v>Recycling </c:v>
                </c:pt>
                <c:pt idx="10">
                  <c:v>Natural Resources</c:v>
                </c:pt>
                <c:pt idx="11">
                  <c:v>Transfers</c:v>
                </c:pt>
              </c:strCache>
            </c:strRef>
          </c:cat>
          <c:val>
            <c:numRef>
              <c:f>'2021 Budget vs Actual'!$D$3:$D$13</c:f>
              <c:numCache>
                <c:formatCode>0.00%</c:formatCode>
                <c:ptCount val="11"/>
                <c:pt idx="0">
                  <c:v>0.84802313681868746</c:v>
                </c:pt>
                <c:pt idx="1">
                  <c:v>0.87539665483498774</c:v>
                </c:pt>
                <c:pt idx="2">
                  <c:v>1.1300038888888888</c:v>
                </c:pt>
                <c:pt idx="3">
                  <c:v>1.3435613333333332</c:v>
                </c:pt>
                <c:pt idx="4">
                  <c:v>1.0060975609756098</c:v>
                </c:pt>
                <c:pt idx="5">
                  <c:v>1.1335571014492754</c:v>
                </c:pt>
                <c:pt idx="6">
                  <c:v>1.0388902172889449</c:v>
                </c:pt>
                <c:pt idx="7">
                  <c:v>2.1482435251798564</c:v>
                </c:pt>
                <c:pt idx="8">
                  <c:v>0.44513199999999997</c:v>
                </c:pt>
                <c:pt idx="9">
                  <c:v>0.91755830409356731</c:v>
                </c:pt>
                <c:pt idx="10">
                  <c:v>0.79016562091503262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90-4698-B94E-B2A2D7FBB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978040"/>
        <c:axId val="1"/>
      </c:barChart>
      <c:catAx>
        <c:axId val="27597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978040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  <c:spPr>
          <a:noFill/>
          <a:ln w="9525" cap="sq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2022 -</a:t>
            </a:r>
            <a:r>
              <a:rPr lang="en-US" baseline="0"/>
              <a:t> PERCENT</a:t>
            </a:r>
            <a:r>
              <a:rPr lang="en-US"/>
              <a:t> of YTD</a:t>
            </a:r>
            <a:r>
              <a:rPr lang="en-US" baseline="0"/>
              <a:t> </a:t>
            </a:r>
            <a:r>
              <a:rPr lang="en-US"/>
              <a:t>Expenses</a:t>
            </a:r>
          </a:p>
        </c:rich>
      </c:tx>
      <c:layout>
        <c:manualLayout>
          <c:xMode val="edge"/>
          <c:yMode val="edge"/>
          <c:x val="0.28880343578515077"/>
          <c:y val="1.97181616229199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52336350189451"/>
          <c:y val="0.23258936050062751"/>
          <c:w val="0.46985578022259411"/>
          <c:h val="0.745019938805991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0A4-488F-B8AF-140DB49885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0A4-488F-B8AF-140DB49885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0A4-488F-B8AF-140DB49885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0A4-488F-B8AF-140DB49885A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0A4-488F-B8AF-140DB49885A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0A4-488F-B8AF-140DB49885A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0A4-488F-B8AF-140DB49885A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0A4-488F-B8AF-140DB49885A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0A4-488F-B8AF-140DB49885A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0A4-488F-B8AF-140DB49885A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20A4-488F-B8AF-140DB49885A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20A4-488F-B8AF-140DB49885A6}"/>
              </c:ext>
            </c:extLst>
          </c:dPt>
          <c:dLbls>
            <c:dLbl>
              <c:idx val="0"/>
              <c:layout>
                <c:manualLayout>
                  <c:x val="5.3362551967152685E-2"/>
                  <c:y val="-4.62751701818154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A4-488F-B8AF-140DB49885A6}"/>
                </c:ext>
              </c:extLst>
            </c:dLbl>
            <c:dLbl>
              <c:idx val="1"/>
              <c:layout>
                <c:manualLayout>
                  <c:x val="2.1222166168224266E-3"/>
                  <c:y val="-2.8642417089223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A4-488F-B8AF-140DB49885A6}"/>
                </c:ext>
              </c:extLst>
            </c:dLbl>
            <c:dLbl>
              <c:idx val="2"/>
              <c:layout>
                <c:manualLayout>
                  <c:x val="-7.7813710372866655E-17"/>
                  <c:y val="-8.62830888203108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0A4-488F-B8AF-140DB49885A6}"/>
                </c:ext>
              </c:extLst>
            </c:dLbl>
            <c:dLbl>
              <c:idx val="3"/>
              <c:layout>
                <c:manualLayout>
                  <c:x val="2.7781152343570495E-2"/>
                  <c:y val="-2.61287505465991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0A4-488F-B8AF-140DB49885A6}"/>
                </c:ext>
              </c:extLst>
            </c:dLbl>
            <c:dLbl>
              <c:idx val="4"/>
              <c:layout>
                <c:manualLayout>
                  <c:x val="5.9422065271027953E-2"/>
                  <c:y val="1.90949447261491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0A4-488F-B8AF-140DB49885A6}"/>
                </c:ext>
              </c:extLst>
            </c:dLbl>
            <c:dLbl>
              <c:idx val="5"/>
              <c:layout>
                <c:manualLayout>
                  <c:x val="4.059232235501193E-2"/>
                  <c:y val="7.92492829998608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0A4-488F-B8AF-140DB49885A6}"/>
                </c:ext>
              </c:extLst>
            </c:dLbl>
            <c:dLbl>
              <c:idx val="6"/>
              <c:layout>
                <c:manualLayout>
                  <c:x val="0.37184861276381276"/>
                  <c:y val="-8.24069653947980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0A4-488F-B8AF-140DB49885A6}"/>
                </c:ext>
              </c:extLst>
            </c:dLbl>
            <c:dLbl>
              <c:idx val="7"/>
              <c:layout>
                <c:manualLayout>
                  <c:x val="-3.1776768211668235E-2"/>
                  <c:y val="6.746705057027979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0A4-488F-B8AF-140DB49885A6}"/>
                </c:ext>
              </c:extLst>
            </c:dLbl>
            <c:dLbl>
              <c:idx val="8"/>
              <c:layout>
                <c:manualLayout>
                  <c:x val="-9.1255314523364356E-2"/>
                  <c:y val="-3.182490787691528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A4-488F-B8AF-140DB49885A6}"/>
                </c:ext>
              </c:extLst>
            </c:dLbl>
            <c:dLbl>
              <c:idx val="9"/>
              <c:layout>
                <c:manualLayout>
                  <c:x val="-6.3666498504672819E-2"/>
                  <c:y val="-9.547472363074616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20A4-488F-B8AF-140DB49885A6}"/>
                </c:ext>
              </c:extLst>
            </c:dLbl>
            <c:dLbl>
              <c:idx val="10"/>
              <c:layout>
                <c:manualLayout>
                  <c:x val="-5.2480244586300608E-2"/>
                  <c:y val="-3.90531714021878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20A4-488F-B8AF-140DB49885A6}"/>
                </c:ext>
              </c:extLst>
            </c:dLbl>
            <c:dLbl>
              <c:idx val="11"/>
              <c:layout>
                <c:manualLayout>
                  <c:x val="-6.2976289179185888E-3"/>
                  <c:y val="-6.01968841002609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0A4-488F-B8AF-140DB49885A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 Budget vs Actual'!$A$3:$A$14</c:f>
              <c:strCache>
                <c:ptCount val="12"/>
                <c:pt idx="0">
                  <c:v>Council</c:v>
                </c:pt>
                <c:pt idx="1">
                  <c:v>Admin</c:v>
                </c:pt>
                <c:pt idx="2">
                  <c:v>Elections</c:v>
                </c:pt>
                <c:pt idx="3">
                  <c:v>Cable TV</c:v>
                </c:pt>
                <c:pt idx="4">
                  <c:v>Audit</c:v>
                </c:pt>
                <c:pt idx="5">
                  <c:v>Legal/ Engineer/ Planner</c:v>
                </c:pt>
                <c:pt idx="6">
                  <c:v>Police/ Fire</c:v>
                </c:pt>
                <c:pt idx="7">
                  <c:v>Building/ Septic</c:v>
                </c:pt>
                <c:pt idx="8">
                  <c:v>Streets</c:v>
                </c:pt>
                <c:pt idx="9">
                  <c:v>Recycling </c:v>
                </c:pt>
                <c:pt idx="10">
                  <c:v>Natural Resources</c:v>
                </c:pt>
                <c:pt idx="11">
                  <c:v>Transfers</c:v>
                </c:pt>
              </c:strCache>
            </c:strRef>
          </c:cat>
          <c:val>
            <c:numRef>
              <c:f>'YTD 2022 Graph'!$F$3:$F$13</c:f>
              <c:numCache>
                <c:formatCode>0.00%</c:formatCode>
                <c:ptCount val="11"/>
                <c:pt idx="0">
                  <c:v>1.0186160064667967E-2</c:v>
                </c:pt>
                <c:pt idx="1">
                  <c:v>0.14808361479773094</c:v>
                </c:pt>
                <c:pt idx="2">
                  <c:v>9.5274516395496139E-3</c:v>
                </c:pt>
                <c:pt idx="3">
                  <c:v>6.5876568981871973E-3</c:v>
                </c:pt>
                <c:pt idx="4">
                  <c:v>9.4380709863936367E-3</c:v>
                </c:pt>
                <c:pt idx="5">
                  <c:v>5.8233571376506761E-2</c:v>
                </c:pt>
                <c:pt idx="6">
                  <c:v>0.49387815167214438</c:v>
                </c:pt>
                <c:pt idx="7">
                  <c:v>0.16727736906835863</c:v>
                </c:pt>
                <c:pt idx="8">
                  <c:v>8.6698756355460473E-4</c:v>
                </c:pt>
                <c:pt idx="9">
                  <c:v>8.5993006039448136E-2</c:v>
                </c:pt>
                <c:pt idx="10">
                  <c:v>9.9279598934581791E-3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0A4-488F-B8AF-140DB49885A6}"/>
            </c:ext>
          </c:extLst>
        </c:ser>
        <c:ser>
          <c:idx val="1"/>
          <c:order val="1"/>
          <c:tx>
            <c:strRef>
              <c:f>'YTD 2022 Graph'!$A$3:$A$14</c:f>
              <c:strCache>
                <c:ptCount val="12"/>
                <c:pt idx="0">
                  <c:v>Council</c:v>
                </c:pt>
                <c:pt idx="1">
                  <c:v>Admin</c:v>
                </c:pt>
                <c:pt idx="2">
                  <c:v>Elections</c:v>
                </c:pt>
                <c:pt idx="3">
                  <c:v>Cable TV</c:v>
                </c:pt>
                <c:pt idx="4">
                  <c:v>Audit</c:v>
                </c:pt>
                <c:pt idx="5">
                  <c:v>Legal/ Engineer/ Planner</c:v>
                </c:pt>
                <c:pt idx="6">
                  <c:v>Police/ Fire</c:v>
                </c:pt>
                <c:pt idx="7">
                  <c:v>Building/ Septic</c:v>
                </c:pt>
                <c:pt idx="8">
                  <c:v>Streets</c:v>
                </c:pt>
                <c:pt idx="9">
                  <c:v>Recycling </c:v>
                </c:pt>
                <c:pt idx="10">
                  <c:v>Natural Resources</c:v>
                </c:pt>
                <c:pt idx="11">
                  <c:v>Transfers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20A4-488F-B8AF-140DB49885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20A4-488F-B8AF-140DB49885A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20A4-488F-B8AF-140DB49885A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20A4-488F-B8AF-140DB49885A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20A4-488F-B8AF-140DB49885A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20A4-488F-B8AF-140DB49885A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6-20A4-488F-B8AF-140DB49885A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8-20A4-488F-B8AF-140DB49885A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A-20A4-488F-B8AF-140DB49885A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C-20A4-488F-B8AF-140DB49885A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E-20A4-488F-B8AF-140DB49885A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0-20A4-488F-B8AF-140DB49885A6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20A4-488F-B8AF-140DB49885A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 Budget vs Actual'!$A$3:$A$14</c:f>
              <c:strCache>
                <c:ptCount val="12"/>
                <c:pt idx="0">
                  <c:v>Council</c:v>
                </c:pt>
                <c:pt idx="1">
                  <c:v>Admin</c:v>
                </c:pt>
                <c:pt idx="2">
                  <c:v>Elections</c:v>
                </c:pt>
                <c:pt idx="3">
                  <c:v>Cable TV</c:v>
                </c:pt>
                <c:pt idx="4">
                  <c:v>Audit</c:v>
                </c:pt>
                <c:pt idx="5">
                  <c:v>Legal/ Engineer/ Planner</c:v>
                </c:pt>
                <c:pt idx="6">
                  <c:v>Police/ Fire</c:v>
                </c:pt>
                <c:pt idx="7">
                  <c:v>Building/ Septic</c:v>
                </c:pt>
                <c:pt idx="8">
                  <c:v>Streets</c:v>
                </c:pt>
                <c:pt idx="9">
                  <c:v>Recycling </c:v>
                </c:pt>
                <c:pt idx="10">
                  <c:v>Natural Resources</c:v>
                </c:pt>
                <c:pt idx="11">
                  <c:v>Transfers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31-20A4-488F-B8AF-140DB49885A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extLst>
          <c:ext xmlns:c15="http://schemas.microsoft.com/office/drawing/2012/chart" uri="{02D57815-91ED-43cb-92C2-25804820EDAC}">
            <c15:filteredPi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'YTD 2022 Graph'!$F$3:$F$13</c15:sqref>
                        </c15:formulaRef>
                      </c:ext>
                    </c:extLst>
                    <c:strCache>
                      <c:ptCount val="11"/>
                      <c:pt idx="0">
                        <c:v>1.02%</c:v>
                      </c:pt>
                      <c:pt idx="1">
                        <c:v>14.81%</c:v>
                      </c:pt>
                      <c:pt idx="2">
                        <c:v>0.95%</c:v>
                      </c:pt>
                      <c:pt idx="3">
                        <c:v>0.66%</c:v>
                      </c:pt>
                      <c:pt idx="4">
                        <c:v>0.94%</c:v>
                      </c:pt>
                      <c:pt idx="5">
                        <c:v>5.82%</c:v>
                      </c:pt>
                      <c:pt idx="6">
                        <c:v>49.39%</c:v>
                      </c:pt>
                      <c:pt idx="7">
                        <c:v>16.73%</c:v>
                      </c:pt>
                      <c:pt idx="8">
                        <c:v>0.09%</c:v>
                      </c:pt>
                      <c:pt idx="9">
                        <c:v>8.60%</c:v>
                      </c:pt>
                      <c:pt idx="10">
                        <c:v>0.99%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635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3-20A4-488F-B8AF-140DB49885A6}"/>
                    </c:ext>
                  </c:extLst>
                </c:dPt>
                <c:dLbls>
                  <c:dLbl>
                    <c:idx val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1" i="0" u="none" strike="noStrike" kern="1200" spc="0" baseline="0">
                            <a:solidFill>
                              <a:schemeClr val="accent1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0"/>
                    <c:showCatName val="1"/>
                    <c:showSerName val="0"/>
                    <c:showPercent val="0"/>
                    <c:showBubbleSize val="0"/>
                    <c:extLst>
                      <c:ext xmlns:c16="http://schemas.microsoft.com/office/drawing/2014/chart" uri="{C3380CC4-5D6E-409C-BE32-E72D297353CC}">
                        <c16:uniqueId val="{00000033-20A4-488F-B8AF-140DB49885A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0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34-20A4-488F-B8AF-140DB49885A6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11</xdr:row>
      <xdr:rowOff>76200</xdr:rowOff>
    </xdr:from>
    <xdr:to>
      <xdr:col>5</xdr:col>
      <xdr:colOff>203200</xdr:colOff>
      <xdr:row>28</xdr:row>
      <xdr:rowOff>120650</xdr:rowOff>
    </xdr:to>
    <xdr:graphicFrame macro="">
      <xdr:nvGraphicFramePr>
        <xdr:cNvPr id="10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565150</xdr:colOff>
      <xdr:row>12</xdr:row>
      <xdr:rowOff>12700</xdr:rowOff>
    </xdr:from>
    <xdr:to>
      <xdr:col>12</xdr:col>
      <xdr:colOff>69850</xdr:colOff>
      <xdr:row>29</xdr:row>
      <xdr:rowOff>57150</xdr:rowOff>
    </xdr:to>
    <xdr:graphicFrame macro="">
      <xdr:nvGraphicFramePr>
        <xdr:cNvPr id="106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10</xdr:row>
      <xdr:rowOff>114300</xdr:rowOff>
    </xdr:from>
    <xdr:to>
      <xdr:col>7</xdr:col>
      <xdr:colOff>393700</xdr:colOff>
      <xdr:row>36</xdr:row>
      <xdr:rowOff>114300</xdr:rowOff>
    </xdr:to>
    <xdr:graphicFrame macro="">
      <xdr:nvGraphicFramePr>
        <xdr:cNvPr id="208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10</xdr:row>
      <xdr:rowOff>139700</xdr:rowOff>
    </xdr:from>
    <xdr:to>
      <xdr:col>14</xdr:col>
      <xdr:colOff>590550</xdr:colOff>
      <xdr:row>36</xdr:row>
      <xdr:rowOff>120650</xdr:rowOff>
    </xdr:to>
    <xdr:graphicFrame macro="">
      <xdr:nvGraphicFramePr>
        <xdr:cNvPr id="208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120650</xdr:colOff>
      <xdr:row>10</xdr:row>
      <xdr:rowOff>114300</xdr:rowOff>
    </xdr:from>
    <xdr:to>
      <xdr:col>7</xdr:col>
      <xdr:colOff>393700</xdr:colOff>
      <xdr:row>36</xdr:row>
      <xdr:rowOff>114300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</xdr:colOff>
      <xdr:row>10</xdr:row>
      <xdr:rowOff>139700</xdr:rowOff>
    </xdr:from>
    <xdr:to>
      <xdr:col>14</xdr:col>
      <xdr:colOff>590550</xdr:colOff>
      <xdr:row>36</xdr:row>
      <xdr:rowOff>120650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887261</xdr:colOff>
      <xdr:row>39</xdr:row>
      <xdr:rowOff>26095</xdr:rowOff>
    </xdr:from>
    <xdr:to>
      <xdr:col>8</xdr:col>
      <xdr:colOff>508870</xdr:colOff>
      <xdr:row>63</xdr:row>
      <xdr:rowOff>130480</xdr:rowOff>
    </xdr:to>
    <xdr:graphicFrame macro="">
      <xdr:nvGraphicFramePr>
        <xdr:cNvPr id="30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130476</xdr:colOff>
      <xdr:row>14</xdr:row>
      <xdr:rowOff>69587</xdr:rowOff>
    </xdr:from>
    <xdr:to>
      <xdr:col>10</xdr:col>
      <xdr:colOff>591506</xdr:colOff>
      <xdr:row>38</xdr:row>
      <xdr:rowOff>69589</xdr:rowOff>
    </xdr:to>
    <xdr:graphicFrame macro="">
      <xdr:nvGraphicFramePr>
        <xdr:cNvPr id="30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696761</xdr:colOff>
      <xdr:row>44</xdr:row>
      <xdr:rowOff>16570</xdr:rowOff>
    </xdr:from>
    <xdr:to>
      <xdr:col>8</xdr:col>
      <xdr:colOff>318370</xdr:colOff>
      <xdr:row>68</xdr:row>
      <xdr:rowOff>120955</xdr:rowOff>
    </xdr:to>
    <xdr:graphicFrame macro="">
      <xdr:nvGraphicFramePr>
        <xdr:cNvPr id="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6651</xdr:colOff>
      <xdr:row>14</xdr:row>
      <xdr:rowOff>161924</xdr:rowOff>
    </xdr:from>
    <xdr:to>
      <xdr:col>10</xdr:col>
      <xdr:colOff>447675</xdr:colOff>
      <xdr:row>42</xdr:row>
      <xdr:rowOff>123825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8"/>
  <sheetViews>
    <sheetView tabSelected="1" topLeftCell="A47" zoomScale="73" workbookViewId="0">
      <selection activeCell="E130" sqref="E130"/>
    </sheetView>
  </sheetViews>
  <sheetFormatPr defaultColWidth="9.140625" defaultRowHeight="12.75" x14ac:dyDescent="0.2"/>
  <cols>
    <col min="1" max="1" width="17.42578125" style="27" customWidth="1"/>
    <col min="2" max="2" width="14.7109375" style="27" customWidth="1"/>
    <col min="3" max="3" width="27" style="27" customWidth="1"/>
    <col min="4" max="4" width="16" style="27" customWidth="1"/>
    <col min="5" max="5" width="17.42578125" style="27" customWidth="1"/>
    <col min="6" max="6" width="13.7109375" style="27" customWidth="1"/>
    <col min="7" max="7" width="24.7109375" style="27" customWidth="1"/>
    <col min="8" max="8" width="19.85546875" style="27" customWidth="1"/>
    <col min="9" max="9" width="19.28515625" style="27" customWidth="1"/>
    <col min="10" max="10" width="13.7109375" style="27" customWidth="1"/>
    <col min="11" max="11" width="16.140625" style="27" customWidth="1"/>
    <col min="12" max="12" width="17" style="27" customWidth="1"/>
    <col min="13" max="15" width="9.140625" style="27"/>
    <col min="16" max="16" width="15.28515625" style="27" customWidth="1"/>
    <col min="17" max="17" width="15.42578125" style="27" customWidth="1"/>
    <col min="18" max="16384" width="9.140625" style="27"/>
  </cols>
  <sheetData>
    <row r="1" spans="1:19" ht="18.75" x14ac:dyDescent="0.3">
      <c r="A1" s="25" t="s">
        <v>351</v>
      </c>
      <c r="B1" s="26"/>
      <c r="C1" s="26"/>
      <c r="D1" s="26"/>
      <c r="E1" s="26"/>
      <c r="F1" s="26"/>
      <c r="G1" s="26"/>
      <c r="H1" s="26"/>
      <c r="I1" s="26"/>
      <c r="J1" s="26"/>
    </row>
    <row r="2" spans="1:19" ht="18.75" x14ac:dyDescent="0.3">
      <c r="B2" s="28"/>
      <c r="H2" s="29" t="s">
        <v>367</v>
      </c>
      <c r="I2" s="30"/>
    </row>
    <row r="3" spans="1:19" ht="18.75" x14ac:dyDescent="0.3">
      <c r="A3" s="31" t="s">
        <v>347</v>
      </c>
      <c r="B3" s="32"/>
      <c r="C3" s="32"/>
      <c r="D3" s="32"/>
      <c r="E3" s="32"/>
      <c r="F3" s="32"/>
      <c r="G3" s="32"/>
      <c r="H3" s="32"/>
      <c r="I3" s="32"/>
      <c r="J3" s="32"/>
    </row>
    <row r="4" spans="1:19" ht="15" customHeight="1" x14ac:dyDescent="0.2">
      <c r="A4" s="70" t="s">
        <v>0</v>
      </c>
      <c r="B4" s="70" t="s">
        <v>1</v>
      </c>
      <c r="C4" s="70" t="s">
        <v>2</v>
      </c>
      <c r="D4" s="71" t="s">
        <v>5</v>
      </c>
      <c r="E4" s="72">
        <v>44561</v>
      </c>
      <c r="F4" s="72" t="s">
        <v>3</v>
      </c>
      <c r="G4" s="70" t="s">
        <v>4</v>
      </c>
      <c r="H4" s="71" t="s">
        <v>350</v>
      </c>
      <c r="I4" s="73">
        <v>44756</v>
      </c>
      <c r="J4" s="72" t="s">
        <v>3</v>
      </c>
    </row>
    <row r="5" spans="1:19" ht="15" customHeight="1" x14ac:dyDescent="0.2">
      <c r="A5" s="66" t="s">
        <v>6</v>
      </c>
      <c r="B5" s="66" t="s">
        <v>7</v>
      </c>
      <c r="C5" s="66" t="s">
        <v>8</v>
      </c>
      <c r="D5" s="69">
        <v>13950</v>
      </c>
      <c r="E5" s="13">
        <v>9165</v>
      </c>
      <c r="F5" s="67">
        <f>SUM(E5/D5)</f>
        <v>0.65698924731182795</v>
      </c>
      <c r="G5" s="68" t="s">
        <v>9</v>
      </c>
      <c r="H5" s="69">
        <v>12600</v>
      </c>
      <c r="I5" s="13">
        <v>5175</v>
      </c>
      <c r="J5" s="67">
        <f>SUM(I5/H5)</f>
        <v>0.4107142857142857</v>
      </c>
    </row>
    <row r="6" spans="1:19" ht="15" customHeight="1" x14ac:dyDescent="0.2">
      <c r="A6" s="1" t="s">
        <v>10</v>
      </c>
      <c r="B6" s="1" t="s">
        <v>7</v>
      </c>
      <c r="C6" s="3" t="s">
        <v>11</v>
      </c>
      <c r="D6" s="2">
        <v>1500</v>
      </c>
      <c r="E6" s="13">
        <v>663.61</v>
      </c>
      <c r="F6" s="16">
        <f>SUM(E6/D6)</f>
        <v>0.44240666666666667</v>
      </c>
      <c r="G6" s="5" t="s">
        <v>12</v>
      </c>
      <c r="H6" s="2">
        <v>800</v>
      </c>
      <c r="I6" s="13">
        <v>49.63</v>
      </c>
      <c r="J6" s="16">
        <f>SUM(I6/H6)</f>
        <v>6.2037500000000002E-2</v>
      </c>
      <c r="L6" s="33" t="s">
        <v>5</v>
      </c>
      <c r="M6" s="34"/>
      <c r="N6" s="34"/>
      <c r="O6" s="35"/>
      <c r="P6" s="33" t="s">
        <v>353</v>
      </c>
      <c r="Q6" s="34"/>
      <c r="R6" s="34"/>
      <c r="S6" s="35"/>
    </row>
    <row r="7" spans="1:19" ht="15" customHeight="1" x14ac:dyDescent="0.2">
      <c r="A7" s="3" t="s">
        <v>13</v>
      </c>
      <c r="B7" s="3" t="s">
        <v>7</v>
      </c>
      <c r="C7" s="3" t="s">
        <v>14</v>
      </c>
      <c r="D7" s="2">
        <f>1000*12</f>
        <v>12000</v>
      </c>
      <c r="E7" s="13">
        <v>8791.5</v>
      </c>
      <c r="F7" s="16"/>
      <c r="G7" s="8" t="s">
        <v>15</v>
      </c>
      <c r="H7" s="2">
        <v>10000</v>
      </c>
      <c r="I7" s="13">
        <v>1581</v>
      </c>
      <c r="J7" s="16"/>
      <c r="L7" s="36">
        <f>SUM(D5,D10:D27,D29:D33,D34,D35,D42:D44,D49,D56)</f>
        <v>858535</v>
      </c>
      <c r="M7" s="37" t="s">
        <v>16</v>
      </c>
      <c r="N7" s="37"/>
      <c r="O7" s="38"/>
      <c r="P7" s="36">
        <f>SUM(E5,E10:E27,E29:E33,E34,E35,E42:E44,E49,E56,E67,E68,E69,E71,E72,E86)</f>
        <v>1029326.61</v>
      </c>
      <c r="Q7" s="37" t="s">
        <v>16</v>
      </c>
      <c r="R7" s="37"/>
      <c r="S7" s="38"/>
    </row>
    <row r="8" spans="1:19" ht="15" customHeight="1" x14ac:dyDescent="0.2">
      <c r="A8" s="1" t="s">
        <v>17</v>
      </c>
      <c r="B8" s="1" t="s">
        <v>7</v>
      </c>
      <c r="C8" s="1" t="s">
        <v>18</v>
      </c>
      <c r="D8" s="2">
        <v>2500</v>
      </c>
      <c r="E8" s="13">
        <v>2322.1</v>
      </c>
      <c r="F8" s="16">
        <f t="shared" ref="F8:F38" si="0">SUM(E8/D8)</f>
        <v>0.92884</v>
      </c>
      <c r="G8" s="8" t="s">
        <v>19</v>
      </c>
      <c r="H8" s="2">
        <v>2200</v>
      </c>
      <c r="I8" s="13">
        <v>1109.01</v>
      </c>
      <c r="J8" s="16">
        <f t="shared" ref="J8:J38" si="1">SUM(I8/H8)</f>
        <v>0.50409545454545457</v>
      </c>
      <c r="L8" s="36">
        <f>SUM(D36:D38,D76)</f>
        <v>1321185</v>
      </c>
      <c r="M8" s="37" t="s">
        <v>20</v>
      </c>
      <c r="N8" s="37"/>
      <c r="O8" s="38"/>
      <c r="P8" s="36">
        <f>SUM(E36:E38,E76)</f>
        <v>1332582.3500000001</v>
      </c>
      <c r="Q8" s="37" t="s">
        <v>20</v>
      </c>
      <c r="R8" s="37"/>
      <c r="S8" s="38"/>
    </row>
    <row r="9" spans="1:19" ht="15" customHeight="1" x14ac:dyDescent="0.2">
      <c r="A9" s="1" t="s">
        <v>21</v>
      </c>
      <c r="B9" s="1" t="s">
        <v>7</v>
      </c>
      <c r="C9" s="1" t="s">
        <v>22</v>
      </c>
      <c r="D9" s="2">
        <v>15000</v>
      </c>
      <c r="E9" s="13">
        <v>17176.43</v>
      </c>
      <c r="F9" s="16">
        <f t="shared" si="0"/>
        <v>1.1450953333333334</v>
      </c>
      <c r="G9" s="8" t="s">
        <v>23</v>
      </c>
      <c r="H9" s="2">
        <v>15000</v>
      </c>
      <c r="I9" s="13">
        <v>11296.24</v>
      </c>
      <c r="J9" s="16">
        <f t="shared" si="1"/>
        <v>0.75308266666666668</v>
      </c>
      <c r="L9" s="36">
        <f>SUM(D45:D46)</f>
        <v>17500</v>
      </c>
      <c r="M9" s="37" t="s">
        <v>24</v>
      </c>
      <c r="N9" s="37"/>
      <c r="O9" s="38"/>
      <c r="P9" s="36">
        <f>SUM(E45:E46)</f>
        <v>7789.8099999999995</v>
      </c>
      <c r="Q9" s="37" t="s">
        <v>24</v>
      </c>
      <c r="R9" s="37"/>
      <c r="S9" s="38"/>
    </row>
    <row r="10" spans="1:19" ht="15" customHeight="1" x14ac:dyDescent="0.2">
      <c r="A10" s="1" t="s">
        <v>25</v>
      </c>
      <c r="B10" s="1" t="s">
        <v>26</v>
      </c>
      <c r="C10" s="1" t="s">
        <v>27</v>
      </c>
      <c r="D10" s="2">
        <v>188000</v>
      </c>
      <c r="E10" s="2">
        <v>190406.62</v>
      </c>
      <c r="F10" s="16">
        <f t="shared" si="0"/>
        <v>1.0128011702127659</v>
      </c>
      <c r="G10" s="5" t="s">
        <v>12</v>
      </c>
      <c r="H10" s="2">
        <v>199983</v>
      </c>
      <c r="I10" s="13">
        <v>98030.6</v>
      </c>
      <c r="J10" s="16">
        <f t="shared" si="1"/>
        <v>0.4901946665466565</v>
      </c>
      <c r="L10" s="36">
        <f>SUM(D47:D48)</f>
        <v>342000</v>
      </c>
      <c r="M10" s="37" t="s">
        <v>28</v>
      </c>
      <c r="N10" s="37"/>
      <c r="O10" s="38"/>
      <c r="P10" s="36">
        <f>SUM(E47:E48)</f>
        <v>313804.94</v>
      </c>
      <c r="Q10" s="37" t="s">
        <v>28</v>
      </c>
      <c r="R10" s="37"/>
      <c r="S10" s="38"/>
    </row>
    <row r="11" spans="1:19" ht="15" customHeight="1" x14ac:dyDescent="0.2">
      <c r="A11" s="1" t="s">
        <v>29</v>
      </c>
      <c r="B11" s="1" t="s">
        <v>26</v>
      </c>
      <c r="C11" s="1" t="s">
        <v>8</v>
      </c>
      <c r="D11" s="2">
        <v>48500</v>
      </c>
      <c r="E11" s="2">
        <v>47014.52</v>
      </c>
      <c r="F11" s="16">
        <f t="shared" si="0"/>
        <v>0.96937154639175249</v>
      </c>
      <c r="G11" s="5" t="s">
        <v>12</v>
      </c>
      <c r="H11" s="2">
        <f>54495</f>
        <v>54495</v>
      </c>
      <c r="I11" s="13">
        <v>25305.39</v>
      </c>
      <c r="J11" s="16">
        <f t="shared" si="1"/>
        <v>0.46436168455821636</v>
      </c>
      <c r="L11" s="36">
        <f>SUM(D28)</f>
        <v>30000</v>
      </c>
      <c r="M11" s="37" t="s">
        <v>30</v>
      </c>
      <c r="N11" s="37"/>
      <c r="O11" s="38"/>
      <c r="P11" s="36">
        <f>SUM(E28)</f>
        <v>40306.839999999997</v>
      </c>
      <c r="Q11" s="37" t="s">
        <v>30</v>
      </c>
      <c r="R11" s="37"/>
      <c r="S11" s="38"/>
    </row>
    <row r="12" spans="1:19" ht="15" customHeight="1" x14ac:dyDescent="0.2">
      <c r="A12" s="1" t="s">
        <v>31</v>
      </c>
      <c r="B12" s="1" t="s">
        <v>26</v>
      </c>
      <c r="C12" s="1" t="s">
        <v>32</v>
      </c>
      <c r="D12" s="2">
        <v>18666</v>
      </c>
      <c r="E12" s="13">
        <v>19074.93</v>
      </c>
      <c r="F12" s="16">
        <f t="shared" si="0"/>
        <v>1.0219077467052395</v>
      </c>
      <c r="G12" s="5" t="s">
        <v>12</v>
      </c>
      <c r="H12" s="2">
        <v>20050</v>
      </c>
      <c r="I12" s="13">
        <v>10739.79</v>
      </c>
      <c r="J12" s="16">
        <f>SUM(I12/H12)</f>
        <v>0.53565037406483795</v>
      </c>
      <c r="L12" s="36">
        <f>SUM(D50:D52)</f>
        <v>76500</v>
      </c>
      <c r="M12" s="37" t="s">
        <v>33</v>
      </c>
      <c r="N12" s="37"/>
      <c r="O12" s="38"/>
      <c r="P12" s="36">
        <f>SUM(E50:E52)</f>
        <v>60447.67</v>
      </c>
      <c r="Q12" s="37" t="s">
        <v>33</v>
      </c>
      <c r="R12" s="37"/>
      <c r="S12" s="38"/>
    </row>
    <row r="13" spans="1:19" ht="15" customHeight="1" x14ac:dyDescent="0.2">
      <c r="A13" s="1" t="s">
        <v>34</v>
      </c>
      <c r="B13" s="1" t="s">
        <v>26</v>
      </c>
      <c r="C13" s="1" t="s">
        <v>35</v>
      </c>
      <c r="D13" s="4">
        <v>0</v>
      </c>
      <c r="E13" s="2">
        <v>0</v>
      </c>
      <c r="F13" s="2"/>
      <c r="G13" s="7" t="s">
        <v>12</v>
      </c>
      <c r="H13" s="4"/>
      <c r="J13" s="2"/>
      <c r="L13" s="36">
        <f>SUM(D6:D9)</f>
        <v>31000</v>
      </c>
      <c r="M13" s="37" t="s">
        <v>36</v>
      </c>
      <c r="N13" s="37"/>
      <c r="O13" s="38"/>
      <c r="P13" s="36">
        <f>SUM(E6:E9)</f>
        <v>28953.64</v>
      </c>
      <c r="Q13" s="37" t="s">
        <v>36</v>
      </c>
      <c r="R13" s="37"/>
      <c r="S13" s="38"/>
    </row>
    <row r="14" spans="1:19" ht="15" customHeight="1" x14ac:dyDescent="0.2">
      <c r="A14" s="1" t="s">
        <v>37</v>
      </c>
      <c r="B14" s="1" t="s">
        <v>26</v>
      </c>
      <c r="C14" s="1" t="s">
        <v>38</v>
      </c>
      <c r="D14" s="2">
        <f>82519</f>
        <v>82519</v>
      </c>
      <c r="E14" s="13">
        <v>45177.04</v>
      </c>
      <c r="F14" s="16">
        <f t="shared" si="0"/>
        <v>0.54747439983518953</v>
      </c>
      <c r="G14" s="8" t="s">
        <v>39</v>
      </c>
      <c r="H14" s="2">
        <v>82388</v>
      </c>
      <c r="I14" s="13">
        <v>27038.52</v>
      </c>
      <c r="J14" s="16">
        <f t="shared" si="1"/>
        <v>0.32818517259795116</v>
      </c>
      <c r="L14" s="39"/>
      <c r="M14" s="40" t="s">
        <v>40</v>
      </c>
      <c r="N14" s="40"/>
      <c r="O14" s="41"/>
      <c r="P14" s="39"/>
      <c r="Q14" s="40" t="s">
        <v>40</v>
      </c>
      <c r="R14" s="40"/>
      <c r="S14" s="41"/>
    </row>
    <row r="15" spans="1:19" ht="15" customHeight="1" x14ac:dyDescent="0.2">
      <c r="A15" s="1" t="s">
        <v>37</v>
      </c>
      <c r="B15" s="1" t="s">
        <v>26</v>
      </c>
      <c r="C15" s="3" t="s">
        <v>341</v>
      </c>
      <c r="D15" s="2">
        <v>4000</v>
      </c>
      <c r="E15" s="13">
        <v>3999.96</v>
      </c>
      <c r="F15" s="16">
        <f t="shared" ref="F15" si="2">SUM(E15/D15)</f>
        <v>0.99999000000000005</v>
      </c>
      <c r="G15" s="8" t="s">
        <v>342</v>
      </c>
      <c r="H15" s="2">
        <v>4000</v>
      </c>
      <c r="I15" s="13">
        <v>2333.31</v>
      </c>
      <c r="J15" s="16">
        <f t="shared" ref="J15" si="3">SUM(I15/H15)</f>
        <v>0.5833275</v>
      </c>
      <c r="L15" s="123"/>
      <c r="M15" s="37"/>
      <c r="N15" s="37"/>
      <c r="O15" s="37"/>
      <c r="P15" s="123"/>
      <c r="Q15" s="37"/>
      <c r="R15" s="37"/>
      <c r="S15" s="37"/>
    </row>
    <row r="16" spans="1:19" ht="15" customHeight="1" x14ac:dyDescent="0.2">
      <c r="A16" s="1" t="s">
        <v>41</v>
      </c>
      <c r="B16" s="1" t="s">
        <v>26</v>
      </c>
      <c r="C16" s="1" t="s">
        <v>42</v>
      </c>
      <c r="D16" s="2">
        <v>30000</v>
      </c>
      <c r="E16" s="13">
        <v>20010.349999999999</v>
      </c>
      <c r="F16" s="16">
        <f t="shared" si="0"/>
        <v>0.66701166666666667</v>
      </c>
      <c r="G16" s="8" t="s">
        <v>43</v>
      </c>
      <c r="H16" s="2">
        <v>30000</v>
      </c>
      <c r="I16" s="13">
        <v>9975.42</v>
      </c>
      <c r="J16" s="16">
        <f t="shared" si="1"/>
        <v>0.33251399999999998</v>
      </c>
    </row>
    <row r="17" spans="1:16" ht="15" customHeight="1" x14ac:dyDescent="0.2">
      <c r="A17" s="1" t="s">
        <v>44</v>
      </c>
      <c r="B17" s="1" t="s">
        <v>26</v>
      </c>
      <c r="C17" s="1" t="s">
        <v>45</v>
      </c>
      <c r="D17" s="2">
        <v>30000</v>
      </c>
      <c r="E17" s="13">
        <v>31508.18</v>
      </c>
      <c r="F17" s="16">
        <f t="shared" si="0"/>
        <v>1.0502726666666666</v>
      </c>
      <c r="G17" s="8" t="s">
        <v>46</v>
      </c>
      <c r="H17" s="2">
        <v>60000</v>
      </c>
      <c r="I17" s="13">
        <v>26782.73</v>
      </c>
      <c r="J17" s="16">
        <f t="shared" si="1"/>
        <v>0.44637883333333334</v>
      </c>
    </row>
    <row r="18" spans="1:16" ht="15" customHeight="1" x14ac:dyDescent="0.2">
      <c r="A18" s="1" t="s">
        <v>47</v>
      </c>
      <c r="B18" s="1" t="s">
        <v>26</v>
      </c>
      <c r="C18" s="1" t="s">
        <v>48</v>
      </c>
      <c r="D18" s="2">
        <v>9800</v>
      </c>
      <c r="E18" s="13">
        <v>2636.84</v>
      </c>
      <c r="F18" s="16">
        <f t="shared" si="0"/>
        <v>0.269065306122449</v>
      </c>
      <c r="G18" s="6" t="s">
        <v>49</v>
      </c>
      <c r="H18" s="2">
        <v>3000</v>
      </c>
      <c r="I18" s="13">
        <v>843.62</v>
      </c>
      <c r="J18" s="16">
        <f t="shared" si="1"/>
        <v>0.28120666666666666</v>
      </c>
      <c r="P18" s="27">
        <v>952519.71</v>
      </c>
    </row>
    <row r="19" spans="1:16" ht="15" customHeight="1" x14ac:dyDescent="0.2">
      <c r="A19" s="1" t="s">
        <v>50</v>
      </c>
      <c r="B19" s="1" t="s">
        <v>26</v>
      </c>
      <c r="C19" s="1" t="s">
        <v>51</v>
      </c>
      <c r="D19" s="4"/>
      <c r="E19" s="13">
        <v>0</v>
      </c>
      <c r="F19" s="16" t="e">
        <f t="shared" si="0"/>
        <v>#DIV/0!</v>
      </c>
      <c r="G19" s="7" t="s">
        <v>12</v>
      </c>
      <c r="H19" s="4"/>
      <c r="I19" s="13"/>
      <c r="J19" s="16"/>
      <c r="P19" s="27">
        <v>1351690.44</v>
      </c>
    </row>
    <row r="20" spans="1:16" ht="15" customHeight="1" x14ac:dyDescent="0.2">
      <c r="A20" s="1" t="s">
        <v>52</v>
      </c>
      <c r="B20" s="1" t="s">
        <v>26</v>
      </c>
      <c r="C20" s="3" t="s">
        <v>53</v>
      </c>
      <c r="D20" s="2">
        <v>10000</v>
      </c>
      <c r="E20" s="13">
        <v>2316</v>
      </c>
      <c r="F20" s="16"/>
      <c r="G20" s="8" t="s">
        <v>54</v>
      </c>
      <c r="H20" s="2">
        <v>5000</v>
      </c>
      <c r="I20" s="13">
        <v>2932.65</v>
      </c>
      <c r="J20" s="16"/>
      <c r="P20" s="27">
        <v>22296.02</v>
      </c>
    </row>
    <row r="21" spans="1:16" ht="15" customHeight="1" x14ac:dyDescent="0.2">
      <c r="A21" s="5" t="s">
        <v>55</v>
      </c>
      <c r="B21" s="5" t="s">
        <v>26</v>
      </c>
      <c r="C21" s="5" t="s">
        <v>18</v>
      </c>
      <c r="D21" s="2">
        <v>0</v>
      </c>
      <c r="E21" s="13">
        <v>92</v>
      </c>
      <c r="F21" s="16"/>
      <c r="G21" s="8" t="s">
        <v>56</v>
      </c>
      <c r="H21" s="2">
        <f>46*12</f>
        <v>552</v>
      </c>
      <c r="I21" s="13">
        <v>276</v>
      </c>
      <c r="J21" s="16"/>
      <c r="P21" s="27">
        <v>287929.21000000002</v>
      </c>
    </row>
    <row r="22" spans="1:16" ht="15" customHeight="1" x14ac:dyDescent="0.2">
      <c r="A22" s="1" t="s">
        <v>57</v>
      </c>
      <c r="B22" s="1" t="s">
        <v>26</v>
      </c>
      <c r="C22" s="1" t="s">
        <v>58</v>
      </c>
      <c r="D22" s="2">
        <v>20000</v>
      </c>
      <c r="E22" s="2">
        <v>18613</v>
      </c>
      <c r="F22" s="16">
        <f t="shared" si="0"/>
        <v>0.93064999999999998</v>
      </c>
      <c r="G22" s="7" t="s">
        <v>12</v>
      </c>
      <c r="H22" s="2">
        <v>20000</v>
      </c>
      <c r="I22" s="13">
        <v>18788</v>
      </c>
      <c r="J22" s="16">
        <f t="shared" si="1"/>
        <v>0.93940000000000001</v>
      </c>
      <c r="P22" s="27">
        <v>25343.14</v>
      </c>
    </row>
    <row r="23" spans="1:16" ht="15" customHeight="1" x14ac:dyDescent="0.2">
      <c r="A23" s="1" t="s">
        <v>59</v>
      </c>
      <c r="B23" s="1" t="s">
        <v>26</v>
      </c>
      <c r="C23" s="1" t="s">
        <v>60</v>
      </c>
      <c r="D23" s="2">
        <v>1200</v>
      </c>
      <c r="E23" s="13">
        <v>1249.73</v>
      </c>
      <c r="F23" s="16">
        <f t="shared" si="0"/>
        <v>1.0414416666666666</v>
      </c>
      <c r="G23" s="7" t="s">
        <v>12</v>
      </c>
      <c r="H23" s="2">
        <v>1200</v>
      </c>
      <c r="I23" s="13">
        <v>824.85</v>
      </c>
      <c r="J23" s="16">
        <f t="shared" si="1"/>
        <v>0.68737500000000007</v>
      </c>
      <c r="P23" s="27">
        <v>87910.55</v>
      </c>
    </row>
    <row r="24" spans="1:16" ht="15" customHeight="1" x14ac:dyDescent="0.2">
      <c r="A24" s="1" t="s">
        <v>61</v>
      </c>
      <c r="B24" s="1" t="s">
        <v>26</v>
      </c>
      <c r="C24" s="1" t="s">
        <v>62</v>
      </c>
      <c r="D24" s="2">
        <v>110000</v>
      </c>
      <c r="E24" s="13">
        <v>106378.06</v>
      </c>
      <c r="F24" s="16">
        <f t="shared" si="0"/>
        <v>0.96707327272727273</v>
      </c>
      <c r="G24" s="6" t="s">
        <v>63</v>
      </c>
      <c r="H24" s="2">
        <v>108000</v>
      </c>
      <c r="I24" s="13">
        <v>47843.39</v>
      </c>
      <c r="J24" s="16">
        <f t="shared" si="1"/>
        <v>0.44299435185185182</v>
      </c>
      <c r="P24" s="27">
        <v>27375.919999999998</v>
      </c>
    </row>
    <row r="25" spans="1:16" ht="15" customHeight="1" x14ac:dyDescent="0.2">
      <c r="A25" s="5" t="s">
        <v>64</v>
      </c>
      <c r="B25" s="5" t="s">
        <v>26</v>
      </c>
      <c r="C25" s="5" t="s">
        <v>65</v>
      </c>
      <c r="D25" s="2">
        <v>15000</v>
      </c>
      <c r="E25" s="13">
        <v>8472.32</v>
      </c>
      <c r="F25" s="16">
        <f t="shared" si="0"/>
        <v>0.56482133333333329</v>
      </c>
      <c r="G25" s="8" t="s">
        <v>66</v>
      </c>
      <c r="H25" s="2">
        <v>15000</v>
      </c>
      <c r="I25" s="13">
        <v>7568.26</v>
      </c>
      <c r="J25" s="16">
        <f t="shared" si="1"/>
        <v>0.5045506666666667</v>
      </c>
    </row>
    <row r="26" spans="1:16" ht="15" customHeight="1" x14ac:dyDescent="0.2">
      <c r="A26" s="1" t="s">
        <v>67</v>
      </c>
      <c r="B26" s="1" t="s">
        <v>26</v>
      </c>
      <c r="C26" s="1" t="s">
        <v>68</v>
      </c>
      <c r="D26" s="4">
        <v>0</v>
      </c>
      <c r="E26" s="2">
        <v>0</v>
      </c>
      <c r="F26" s="2"/>
      <c r="G26" s="7" t="s">
        <v>12</v>
      </c>
      <c r="H26" s="4"/>
      <c r="I26" s="13"/>
      <c r="J26" s="2"/>
    </row>
    <row r="27" spans="1:16" ht="15" customHeight="1" x14ac:dyDescent="0.2">
      <c r="A27" s="5" t="s">
        <v>69</v>
      </c>
      <c r="B27" s="5" t="s">
        <v>70</v>
      </c>
      <c r="C27" s="5" t="s">
        <v>71</v>
      </c>
      <c r="D27" s="2">
        <v>18000</v>
      </c>
      <c r="E27" s="13">
        <v>20340.07</v>
      </c>
      <c r="F27" s="16">
        <f t="shared" si="0"/>
        <v>1.1300038888888888</v>
      </c>
      <c r="G27" s="8" t="s">
        <v>72</v>
      </c>
      <c r="H27" s="2">
        <v>18000</v>
      </c>
      <c r="I27" s="13">
        <v>17968.57</v>
      </c>
      <c r="J27" s="16">
        <f t="shared" si="1"/>
        <v>0.99825388888888889</v>
      </c>
    </row>
    <row r="28" spans="1:16" ht="15" customHeight="1" x14ac:dyDescent="0.2">
      <c r="A28" s="5" t="s">
        <v>73</v>
      </c>
      <c r="B28" s="5" t="s">
        <v>74</v>
      </c>
      <c r="C28" s="5" t="s">
        <v>71</v>
      </c>
      <c r="D28" s="2">
        <v>30000</v>
      </c>
      <c r="E28" s="13">
        <v>40306.839999999997</v>
      </c>
      <c r="F28" s="16">
        <f t="shared" si="0"/>
        <v>1.3435613333333332</v>
      </c>
      <c r="G28" s="5" t="s">
        <v>12</v>
      </c>
      <c r="H28" s="2">
        <v>39000</v>
      </c>
      <c r="I28" s="13">
        <v>12424.18</v>
      </c>
      <c r="J28" s="16">
        <f t="shared" si="1"/>
        <v>0.31856871794871794</v>
      </c>
    </row>
    <row r="29" spans="1:16" ht="15" customHeight="1" x14ac:dyDescent="0.2">
      <c r="A29" s="5" t="s">
        <v>75</v>
      </c>
      <c r="B29" s="5" t="s">
        <v>76</v>
      </c>
      <c r="C29" s="5" t="s">
        <v>77</v>
      </c>
      <c r="D29" s="2">
        <v>16400</v>
      </c>
      <c r="E29" s="13">
        <v>16500</v>
      </c>
      <c r="F29" s="16">
        <f t="shared" si="0"/>
        <v>1.0060975609756098</v>
      </c>
      <c r="G29" s="8" t="s">
        <v>78</v>
      </c>
      <c r="H29" s="2">
        <v>16800</v>
      </c>
      <c r="I29" s="13">
        <v>17800</v>
      </c>
      <c r="J29" s="16">
        <f t="shared" si="1"/>
        <v>1.0595238095238095</v>
      </c>
    </row>
    <row r="30" spans="1:16" ht="15" customHeight="1" x14ac:dyDescent="0.2">
      <c r="A30" s="5" t="s">
        <v>79</v>
      </c>
      <c r="B30" s="5" t="s">
        <v>80</v>
      </c>
      <c r="C30" s="5" t="s">
        <v>81</v>
      </c>
      <c r="D30" s="2">
        <v>60000</v>
      </c>
      <c r="E30" s="13">
        <v>28767.5</v>
      </c>
      <c r="F30" s="16">
        <f t="shared" si="0"/>
        <v>0.47945833333333332</v>
      </c>
      <c r="G30" s="8" t="s">
        <v>343</v>
      </c>
      <c r="H30" s="2">
        <v>40000</v>
      </c>
      <c r="I30" s="13">
        <v>19425.5</v>
      </c>
      <c r="J30" s="16">
        <f t="shared" si="1"/>
        <v>0.4856375</v>
      </c>
    </row>
    <row r="31" spans="1:16" ht="15" customHeight="1" x14ac:dyDescent="0.2">
      <c r="A31" s="5" t="s">
        <v>345</v>
      </c>
      <c r="B31" s="5" t="s">
        <v>80</v>
      </c>
      <c r="C31" s="5" t="s">
        <v>346</v>
      </c>
      <c r="D31" s="2"/>
      <c r="E31" s="13">
        <v>1897.8</v>
      </c>
      <c r="F31" s="16"/>
      <c r="G31" s="8"/>
      <c r="H31" s="2"/>
      <c r="I31" s="13">
        <v>7900</v>
      </c>
      <c r="J31" s="16"/>
    </row>
    <row r="32" spans="1:16" ht="15" customHeight="1" x14ac:dyDescent="0.2">
      <c r="A32" s="1" t="s">
        <v>82</v>
      </c>
      <c r="B32" s="1" t="s">
        <v>80</v>
      </c>
      <c r="C32" s="1" t="s">
        <v>83</v>
      </c>
      <c r="D32" s="2">
        <v>13500</v>
      </c>
      <c r="E32" s="13">
        <v>10352.51</v>
      </c>
      <c r="F32" s="16">
        <f t="shared" si="0"/>
        <v>0.76685259259259264</v>
      </c>
      <c r="G32" s="6" t="s">
        <v>84</v>
      </c>
      <c r="H32" s="2">
        <f>1092*12</f>
        <v>13104</v>
      </c>
      <c r="I32" s="13">
        <v>4802</v>
      </c>
      <c r="J32" s="16">
        <f t="shared" si="1"/>
        <v>0.36645299145299143</v>
      </c>
      <c r="L32" s="42">
        <f>SUM(H5:H38)+SUM(H42:H63)</f>
        <v>3138672</v>
      </c>
    </row>
    <row r="33" spans="1:18" ht="15" customHeight="1" x14ac:dyDescent="0.2">
      <c r="A33" s="1" t="s">
        <v>85</v>
      </c>
      <c r="B33" s="1" t="s">
        <v>86</v>
      </c>
      <c r="C33" s="1" t="s">
        <v>71</v>
      </c>
      <c r="D33" s="2"/>
      <c r="E33" s="2">
        <v>0</v>
      </c>
      <c r="F33" s="16" t="e">
        <f t="shared" si="0"/>
        <v>#DIV/0!</v>
      </c>
      <c r="G33" s="6" t="s">
        <v>87</v>
      </c>
      <c r="H33" s="2">
        <v>0</v>
      </c>
      <c r="I33" s="13"/>
      <c r="J33" s="16"/>
    </row>
    <row r="34" spans="1:18" ht="15" customHeight="1" x14ac:dyDescent="0.2">
      <c r="A34" s="1" t="s">
        <v>88</v>
      </c>
      <c r="B34" s="1" t="s">
        <v>86</v>
      </c>
      <c r="C34" s="1" t="s">
        <v>89</v>
      </c>
      <c r="D34" s="2">
        <v>18000</v>
      </c>
      <c r="E34" s="2">
        <v>60749.9</v>
      </c>
      <c r="F34" s="16">
        <f t="shared" si="0"/>
        <v>3.3749944444444444</v>
      </c>
      <c r="G34" s="6" t="s">
        <v>344</v>
      </c>
      <c r="H34" s="2">
        <v>60000</v>
      </c>
      <c r="I34" s="13">
        <v>68711.67</v>
      </c>
      <c r="J34" s="16">
        <f t="shared" si="1"/>
        <v>1.1451944999999999</v>
      </c>
    </row>
    <row r="35" spans="1:18" ht="15" customHeight="1" x14ac:dyDescent="0.2">
      <c r="A35" s="1" t="s">
        <v>90</v>
      </c>
      <c r="B35" s="1" t="s">
        <v>91</v>
      </c>
      <c r="C35" s="1" t="s">
        <v>71</v>
      </c>
      <c r="D35" s="2">
        <v>12000</v>
      </c>
      <c r="E35" s="13">
        <v>15555.45</v>
      </c>
      <c r="F35" s="16">
        <f t="shared" si="0"/>
        <v>1.2962875</v>
      </c>
      <c r="G35" s="6" t="s">
        <v>92</v>
      </c>
      <c r="H35" s="2">
        <v>12000</v>
      </c>
      <c r="I35" s="13">
        <v>8988.1</v>
      </c>
      <c r="J35" s="16">
        <f t="shared" si="1"/>
        <v>0.74900833333333339</v>
      </c>
    </row>
    <row r="36" spans="1:18" ht="15" customHeight="1" x14ac:dyDescent="0.2">
      <c r="A36" s="1" t="s">
        <v>93</v>
      </c>
      <c r="B36" s="1" t="s">
        <v>94</v>
      </c>
      <c r="C36" s="1" t="s">
        <v>14</v>
      </c>
      <c r="D36" s="2">
        <v>838796</v>
      </c>
      <c r="E36" s="13">
        <v>889282.56000000006</v>
      </c>
      <c r="F36" s="16">
        <f t="shared" si="0"/>
        <v>1.060189318976247</v>
      </c>
      <c r="G36" s="8" t="s">
        <v>95</v>
      </c>
      <c r="H36" s="2">
        <v>905000</v>
      </c>
      <c r="I36" s="13">
        <v>529477.30000000005</v>
      </c>
      <c r="J36" s="16">
        <f t="shared" si="1"/>
        <v>0.58505779005524872</v>
      </c>
    </row>
    <row r="37" spans="1:18" ht="15" customHeight="1" x14ac:dyDescent="0.2">
      <c r="A37" s="1" t="s">
        <v>96</v>
      </c>
      <c r="B37" s="1" t="s">
        <v>97</v>
      </c>
      <c r="C37" s="1" t="s">
        <v>14</v>
      </c>
      <c r="D37" s="2">
        <v>381389</v>
      </c>
      <c r="E37" s="13">
        <v>378086.84</v>
      </c>
      <c r="F37" s="16">
        <f t="shared" si="0"/>
        <v>0.99134175343284681</v>
      </c>
      <c r="G37" s="8" t="s">
        <v>98</v>
      </c>
      <c r="H37" s="2">
        <v>402000</v>
      </c>
      <c r="I37" s="13">
        <v>401284.63</v>
      </c>
      <c r="J37" s="16">
        <f t="shared" si="1"/>
        <v>0.9982204726368159</v>
      </c>
    </row>
    <row r="38" spans="1:18" ht="15" customHeight="1" x14ac:dyDescent="0.2">
      <c r="A38" s="1" t="s">
        <v>99</v>
      </c>
      <c r="B38" s="1" t="s">
        <v>100</v>
      </c>
      <c r="C38" s="1" t="s">
        <v>71</v>
      </c>
      <c r="D38" s="2">
        <v>1000</v>
      </c>
      <c r="E38" s="2">
        <v>1307.75</v>
      </c>
      <c r="F38" s="16">
        <f t="shared" si="0"/>
        <v>1.30775</v>
      </c>
      <c r="G38" s="8" t="s">
        <v>101</v>
      </c>
      <c r="H38" s="2">
        <v>1000</v>
      </c>
      <c r="I38" s="13">
        <v>681.7</v>
      </c>
      <c r="J38" s="16">
        <f t="shared" si="1"/>
        <v>0.68170000000000008</v>
      </c>
    </row>
    <row r="39" spans="1:18" ht="15" customHeight="1" x14ac:dyDescent="0.2">
      <c r="A39" s="1" t="s">
        <v>102</v>
      </c>
      <c r="B39" s="1" t="s">
        <v>100</v>
      </c>
      <c r="C39" s="1" t="s">
        <v>14</v>
      </c>
      <c r="D39" s="4"/>
      <c r="E39" s="2">
        <v>0</v>
      </c>
      <c r="F39" s="2"/>
      <c r="G39" s="7" t="s">
        <v>12</v>
      </c>
      <c r="H39" s="4"/>
      <c r="I39" s="4">
        <v>0</v>
      </c>
      <c r="J39" s="2"/>
    </row>
    <row r="40" spans="1:18" ht="15" customHeight="1" x14ac:dyDescent="0.2">
      <c r="A40" s="17"/>
      <c r="B40" s="17"/>
      <c r="C40" s="17"/>
      <c r="D40" s="18"/>
      <c r="E40" s="12"/>
      <c r="F40" s="12"/>
      <c r="G40" s="19"/>
      <c r="H40" s="18"/>
      <c r="I40" s="18"/>
      <c r="J40" s="12"/>
    </row>
    <row r="41" spans="1:18" ht="18.75" x14ac:dyDescent="0.3">
      <c r="A41" s="43" t="s">
        <v>348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18" ht="15" customHeight="1" x14ac:dyDescent="0.2">
      <c r="A42" s="1" t="s">
        <v>103</v>
      </c>
      <c r="B42" s="1" t="s">
        <v>104</v>
      </c>
      <c r="C42" s="1" t="s">
        <v>71</v>
      </c>
      <c r="D42" s="2">
        <v>1000</v>
      </c>
      <c r="E42" s="13">
        <v>174</v>
      </c>
      <c r="F42" s="16">
        <f t="shared" ref="F42:F56" si="4">SUM(E42/D42)</f>
        <v>0.17399999999999999</v>
      </c>
      <c r="G42" s="6" t="s">
        <v>105</v>
      </c>
      <c r="H42" s="2">
        <v>500</v>
      </c>
      <c r="I42" s="2"/>
      <c r="J42" s="16">
        <f t="shared" ref="J42:J56" si="5">SUM(I42/H42)</f>
        <v>0</v>
      </c>
      <c r="L42" s="27" t="s">
        <v>350</v>
      </c>
      <c r="Q42" s="27" t="s">
        <v>356</v>
      </c>
    </row>
    <row r="43" spans="1:18" ht="15" customHeight="1" x14ac:dyDescent="0.2">
      <c r="A43" s="1" t="s">
        <v>106</v>
      </c>
      <c r="B43" s="1" t="s">
        <v>104</v>
      </c>
      <c r="C43" s="1" t="s">
        <v>14</v>
      </c>
      <c r="D43" s="2">
        <v>120000</v>
      </c>
      <c r="E43" s="13">
        <v>267561.89</v>
      </c>
      <c r="F43" s="16">
        <f t="shared" si="4"/>
        <v>2.2296824166666669</v>
      </c>
      <c r="G43" s="7" t="s">
        <v>12</v>
      </c>
      <c r="H43" s="2">
        <f>500000*0.6</f>
        <v>300000</v>
      </c>
      <c r="I43" s="13">
        <v>302720.82</v>
      </c>
      <c r="J43" s="16">
        <f t="shared" si="5"/>
        <v>1.0090694</v>
      </c>
      <c r="L43" s="45">
        <f>SUM(H5,H10:H27,H29:H33,H34,H35,H42:H44,H49,H56)</f>
        <v>1096672</v>
      </c>
      <c r="M43" s="27" t="s">
        <v>16</v>
      </c>
      <c r="Q43" s="45">
        <f>SUM(I5,I10:I27,I29:I33,I34,I35,I42:I44,I49,I56)</f>
        <v>745534.90999999992</v>
      </c>
      <c r="R43" s="27" t="s">
        <v>16</v>
      </c>
    </row>
    <row r="44" spans="1:18" ht="15" customHeight="1" x14ac:dyDescent="0.2">
      <c r="A44" s="1" t="s">
        <v>107</v>
      </c>
      <c r="B44" s="1" t="s">
        <v>104</v>
      </c>
      <c r="C44" s="1" t="s">
        <v>108</v>
      </c>
      <c r="D44" s="2">
        <v>5000</v>
      </c>
      <c r="E44" s="13">
        <v>14352.96</v>
      </c>
      <c r="F44" s="16">
        <f t="shared" si="4"/>
        <v>2.8705919999999998</v>
      </c>
      <c r="G44" s="7" t="s">
        <v>12</v>
      </c>
      <c r="H44" s="2">
        <v>5000</v>
      </c>
      <c r="I44" s="13">
        <v>12760.72</v>
      </c>
      <c r="J44" s="16">
        <f t="shared" si="5"/>
        <v>2.5521439999999997</v>
      </c>
      <c r="L44" s="45">
        <f>SUM(H36:H38)</f>
        <v>1308000</v>
      </c>
      <c r="M44" s="27" t="s">
        <v>20</v>
      </c>
      <c r="Q44" s="45">
        <f>SUM(I36:I38)</f>
        <v>931443.63</v>
      </c>
      <c r="R44" s="27" t="s">
        <v>20</v>
      </c>
    </row>
    <row r="45" spans="1:18" ht="15" customHeight="1" x14ac:dyDescent="0.2">
      <c r="A45" s="1" t="s">
        <v>109</v>
      </c>
      <c r="B45" s="1" t="s">
        <v>110</v>
      </c>
      <c r="C45" s="1" t="s">
        <v>60</v>
      </c>
      <c r="D45" s="2">
        <v>2500</v>
      </c>
      <c r="E45" s="13">
        <v>1764.81</v>
      </c>
      <c r="F45" s="16">
        <f t="shared" si="4"/>
        <v>0.705924</v>
      </c>
      <c r="G45" s="7" t="s">
        <v>12</v>
      </c>
      <c r="H45" s="2">
        <v>3000</v>
      </c>
      <c r="I45" s="13">
        <v>1635.12</v>
      </c>
      <c r="J45" s="16">
        <f t="shared" si="5"/>
        <v>0.54503999999999997</v>
      </c>
      <c r="L45" s="45">
        <f>SUM(H45:H46)</f>
        <v>8500</v>
      </c>
      <c r="M45" s="27" t="s">
        <v>24</v>
      </c>
      <c r="Q45" s="45">
        <f>SUM(I45:I46)</f>
        <v>1635.12</v>
      </c>
      <c r="R45" s="27" t="s">
        <v>24</v>
      </c>
    </row>
    <row r="46" spans="1:18" ht="15" customHeight="1" x14ac:dyDescent="0.2">
      <c r="A46" s="1" t="s">
        <v>111</v>
      </c>
      <c r="B46" s="1" t="s">
        <v>110</v>
      </c>
      <c r="C46" s="1" t="s">
        <v>112</v>
      </c>
      <c r="D46" s="2">
        <v>15000</v>
      </c>
      <c r="E46" s="13">
        <v>6025</v>
      </c>
      <c r="F46" s="16">
        <f t="shared" si="4"/>
        <v>0.40166666666666667</v>
      </c>
      <c r="G46" s="6" t="s">
        <v>113</v>
      </c>
      <c r="H46" s="2">
        <v>5500</v>
      </c>
      <c r="I46" s="2"/>
      <c r="J46" s="16">
        <f t="shared" si="5"/>
        <v>0</v>
      </c>
      <c r="L46" s="45">
        <f>SUM(H47:H48)</f>
        <v>342000</v>
      </c>
      <c r="M46" s="27" t="s">
        <v>28</v>
      </c>
      <c r="Q46" s="45">
        <f>SUM(I47:I48)</f>
        <v>162180.97</v>
      </c>
      <c r="R46" s="27" t="s">
        <v>28</v>
      </c>
    </row>
    <row r="47" spans="1:18" ht="15" customHeight="1" x14ac:dyDescent="0.2">
      <c r="A47" s="1" t="s">
        <v>114</v>
      </c>
      <c r="B47" s="1" t="s">
        <v>115</v>
      </c>
      <c r="C47" s="1" t="s">
        <v>115</v>
      </c>
      <c r="D47" s="2">
        <v>330000</v>
      </c>
      <c r="E47" s="13">
        <v>305918.24</v>
      </c>
      <c r="F47" s="16">
        <f t="shared" si="4"/>
        <v>0.92702496969696968</v>
      </c>
      <c r="G47" s="7" t="s">
        <v>12</v>
      </c>
      <c r="H47" s="2">
        <v>330000</v>
      </c>
      <c r="I47" s="13">
        <v>156348.01999999999</v>
      </c>
      <c r="J47" s="16">
        <f>SUM(I47/H47)</f>
        <v>0.47378187878787875</v>
      </c>
      <c r="L47" s="45">
        <f>SUM(H28)</f>
        <v>39000</v>
      </c>
      <c r="M47" s="27" t="s">
        <v>30</v>
      </c>
      <c r="Q47" s="45">
        <f>SUM(I28)</f>
        <v>12424.18</v>
      </c>
      <c r="R47" s="27" t="s">
        <v>30</v>
      </c>
    </row>
    <row r="48" spans="1:18" ht="15" customHeight="1" x14ac:dyDescent="0.2">
      <c r="A48" s="3" t="s">
        <v>114</v>
      </c>
      <c r="B48" s="3" t="s">
        <v>115</v>
      </c>
      <c r="C48" s="3" t="s">
        <v>116</v>
      </c>
      <c r="D48" s="2">
        <v>12000</v>
      </c>
      <c r="E48" s="13">
        <v>7886.7</v>
      </c>
      <c r="F48" s="16">
        <f t="shared" si="4"/>
        <v>0.65722499999999995</v>
      </c>
      <c r="G48" s="6" t="s">
        <v>117</v>
      </c>
      <c r="H48" s="2">
        <v>12000</v>
      </c>
      <c r="I48" s="13">
        <v>5832.95</v>
      </c>
      <c r="J48" s="16">
        <f>SUM(I48/H48)</f>
        <v>0.48607916666666667</v>
      </c>
      <c r="L48" s="45">
        <f>SUM(H50:H52)</f>
        <v>66500</v>
      </c>
      <c r="M48" s="27" t="s">
        <v>33</v>
      </c>
      <c r="Q48" s="45">
        <f>SUM(I50:I52)</f>
        <v>18723.920000000002</v>
      </c>
      <c r="R48" s="27" t="s">
        <v>33</v>
      </c>
    </row>
    <row r="49" spans="1:18" ht="15" customHeight="1" x14ac:dyDescent="0.2">
      <c r="A49" s="1" t="s">
        <v>118</v>
      </c>
      <c r="B49" s="1" t="s">
        <v>119</v>
      </c>
      <c r="C49" s="1" t="s">
        <v>120</v>
      </c>
      <c r="D49" s="4"/>
      <c r="E49" s="13">
        <v>0</v>
      </c>
      <c r="F49" s="16" t="e">
        <f t="shared" si="4"/>
        <v>#DIV/0!</v>
      </c>
      <c r="G49" s="6"/>
      <c r="H49" s="4"/>
      <c r="I49" s="13"/>
      <c r="J49" s="16"/>
      <c r="L49" s="45">
        <f>SUM(H6:H9)</f>
        <v>28000</v>
      </c>
      <c r="M49" s="27" t="s">
        <v>36</v>
      </c>
      <c r="Q49" s="45">
        <f>SUM(I6:I9)</f>
        <v>14035.880000000001</v>
      </c>
      <c r="R49" s="27" t="s">
        <v>36</v>
      </c>
    </row>
    <row r="50" spans="1:18" ht="15" customHeight="1" x14ac:dyDescent="0.2">
      <c r="A50" s="1" t="s">
        <v>121</v>
      </c>
      <c r="B50" s="1" t="s">
        <v>122</v>
      </c>
      <c r="C50" s="1" t="s">
        <v>123</v>
      </c>
      <c r="D50" s="2">
        <v>45000</v>
      </c>
      <c r="E50" s="13">
        <v>40242.85</v>
      </c>
      <c r="F50" s="16">
        <f t="shared" si="4"/>
        <v>0.89428555555555556</v>
      </c>
      <c r="G50" s="6" t="s">
        <v>124</v>
      </c>
      <c r="H50" s="2">
        <v>45000</v>
      </c>
      <c r="I50" s="13">
        <v>16105.02</v>
      </c>
      <c r="J50" s="16">
        <f t="shared" si="5"/>
        <v>0.35788933333333334</v>
      </c>
      <c r="L50" s="45">
        <f>SUM(H61:H62)</f>
        <v>250000</v>
      </c>
      <c r="M50" s="27" t="s">
        <v>40</v>
      </c>
      <c r="Q50" s="45">
        <f>SUM(I61:I62)</f>
        <v>0</v>
      </c>
      <c r="R50" s="27" t="s">
        <v>40</v>
      </c>
    </row>
    <row r="51" spans="1:18" ht="15" customHeight="1" x14ac:dyDescent="0.2">
      <c r="A51" s="1" t="s">
        <v>125</v>
      </c>
      <c r="B51" s="1" t="s">
        <v>122</v>
      </c>
      <c r="C51" s="1" t="s">
        <v>126</v>
      </c>
      <c r="D51" s="2">
        <v>25000</v>
      </c>
      <c r="E51" s="13">
        <v>16356.33</v>
      </c>
      <c r="F51" s="16">
        <f t="shared" si="4"/>
        <v>0.65425319999999998</v>
      </c>
      <c r="G51" s="6" t="s">
        <v>127</v>
      </c>
      <c r="H51" s="2">
        <v>15000</v>
      </c>
      <c r="I51" s="13">
        <v>238</v>
      </c>
      <c r="J51" s="16">
        <f t="shared" si="5"/>
        <v>1.5866666666666668E-2</v>
      </c>
    </row>
    <row r="52" spans="1:18" ht="15" customHeight="1" x14ac:dyDescent="0.2">
      <c r="A52" s="1" t="s">
        <v>128</v>
      </c>
      <c r="B52" s="1" t="s">
        <v>122</v>
      </c>
      <c r="C52" s="5" t="s">
        <v>122</v>
      </c>
      <c r="D52" s="2">
        <v>6500</v>
      </c>
      <c r="E52" s="2">
        <v>3848.49</v>
      </c>
      <c r="F52" s="16">
        <f t="shared" si="4"/>
        <v>0.59207538461538456</v>
      </c>
      <c r="G52" s="6" t="s">
        <v>129</v>
      </c>
      <c r="H52" s="2">
        <v>6500</v>
      </c>
      <c r="I52" s="13">
        <v>2380.9</v>
      </c>
      <c r="J52" s="16">
        <f t="shared" si="5"/>
        <v>0.36629230769230769</v>
      </c>
    </row>
    <row r="53" spans="1:18" ht="15" customHeight="1" x14ac:dyDescent="0.2">
      <c r="A53" s="3" t="s">
        <v>130</v>
      </c>
      <c r="B53" s="3" t="s">
        <v>122</v>
      </c>
      <c r="C53" s="5" t="s">
        <v>131</v>
      </c>
      <c r="D53" s="4">
        <v>0</v>
      </c>
      <c r="E53" s="13">
        <v>0</v>
      </c>
      <c r="F53" s="16"/>
      <c r="G53" s="8" t="s">
        <v>132</v>
      </c>
      <c r="H53" s="4"/>
      <c r="I53" s="13"/>
      <c r="J53" s="16"/>
    </row>
    <row r="54" spans="1:18" ht="15" hidden="1" customHeight="1" x14ac:dyDescent="0.2">
      <c r="A54" s="1" t="s">
        <v>133</v>
      </c>
      <c r="B54" s="1" t="s">
        <v>134</v>
      </c>
      <c r="C54" s="1" t="s">
        <v>135</v>
      </c>
      <c r="D54" s="4">
        <v>0</v>
      </c>
      <c r="E54" s="4"/>
      <c r="F54" s="16" t="e">
        <f t="shared" si="4"/>
        <v>#DIV/0!</v>
      </c>
      <c r="G54" s="7" t="s">
        <v>12</v>
      </c>
      <c r="H54" s="4"/>
      <c r="I54" s="4"/>
      <c r="J54" s="16" t="e">
        <f t="shared" si="5"/>
        <v>#DIV/0!</v>
      </c>
    </row>
    <row r="55" spans="1:18" ht="15" hidden="1" customHeight="1" x14ac:dyDescent="0.2">
      <c r="A55" s="1" t="s">
        <v>136</v>
      </c>
      <c r="B55" s="1" t="s">
        <v>134</v>
      </c>
      <c r="C55" s="1" t="s">
        <v>137</v>
      </c>
      <c r="D55" s="4">
        <v>0</v>
      </c>
      <c r="E55" s="4"/>
      <c r="F55" s="16" t="e">
        <f t="shared" si="4"/>
        <v>#DIV/0!</v>
      </c>
      <c r="G55" s="7" t="s">
        <v>12</v>
      </c>
      <c r="H55" s="4"/>
      <c r="I55" s="4"/>
      <c r="J55" s="16" t="e">
        <f t="shared" si="5"/>
        <v>#DIV/0!</v>
      </c>
    </row>
    <row r="56" spans="1:18" ht="15" customHeight="1" x14ac:dyDescent="0.2">
      <c r="A56" s="1" t="s">
        <v>138</v>
      </c>
      <c r="B56" s="1" t="s">
        <v>139</v>
      </c>
      <c r="C56" s="1" t="s">
        <v>14</v>
      </c>
      <c r="D56" s="2">
        <v>13000</v>
      </c>
      <c r="E56" s="2">
        <v>16517</v>
      </c>
      <c r="F56" s="16">
        <f t="shared" si="4"/>
        <v>1.2705384615384616</v>
      </c>
      <c r="G56" s="6" t="s">
        <v>140</v>
      </c>
      <c r="H56" s="2">
        <v>15000</v>
      </c>
      <c r="I56" s="13"/>
      <c r="J56" s="16">
        <f t="shared" si="5"/>
        <v>0</v>
      </c>
    </row>
    <row r="57" spans="1:18" ht="15" hidden="1" customHeight="1" x14ac:dyDescent="0.2">
      <c r="A57" s="1" t="s">
        <v>141</v>
      </c>
      <c r="B57" s="1" t="s">
        <v>139</v>
      </c>
      <c r="C57" s="1" t="s">
        <v>139</v>
      </c>
      <c r="D57" s="4"/>
      <c r="E57" s="2"/>
      <c r="F57" s="2"/>
      <c r="G57" s="7" t="s">
        <v>12</v>
      </c>
      <c r="H57" s="4"/>
      <c r="I57" s="4"/>
      <c r="J57" s="2"/>
    </row>
    <row r="58" spans="1:18" ht="15" hidden="1" customHeight="1" x14ac:dyDescent="0.2">
      <c r="A58" s="1" t="s">
        <v>142</v>
      </c>
      <c r="B58" s="1" t="s">
        <v>139</v>
      </c>
      <c r="C58" s="1" t="s">
        <v>143</v>
      </c>
      <c r="D58" s="4"/>
      <c r="E58" s="2"/>
      <c r="F58" s="2"/>
      <c r="G58" s="7" t="s">
        <v>12</v>
      </c>
      <c r="H58" s="4"/>
      <c r="I58" s="4"/>
      <c r="J58" s="2"/>
    </row>
    <row r="59" spans="1:18" ht="15" hidden="1" customHeight="1" x14ac:dyDescent="0.2">
      <c r="A59" s="1" t="s">
        <v>144</v>
      </c>
      <c r="B59" s="1" t="s">
        <v>139</v>
      </c>
      <c r="C59" s="1" t="s">
        <v>65</v>
      </c>
      <c r="D59" s="4"/>
      <c r="E59" s="2"/>
      <c r="F59" s="2"/>
      <c r="G59" s="7" t="s">
        <v>12</v>
      </c>
      <c r="H59" s="4"/>
      <c r="I59" s="4"/>
      <c r="J59" s="2"/>
    </row>
    <row r="60" spans="1:18" ht="15" hidden="1" customHeight="1" x14ac:dyDescent="0.2">
      <c r="A60" s="1" t="s">
        <v>145</v>
      </c>
      <c r="B60" s="1" t="s">
        <v>139</v>
      </c>
      <c r="C60" s="1" t="s">
        <v>146</v>
      </c>
      <c r="D60" s="4"/>
      <c r="E60" s="2"/>
      <c r="F60" s="2"/>
      <c r="G60" s="7" t="s">
        <v>12</v>
      </c>
      <c r="H60" s="4"/>
      <c r="I60" s="4"/>
      <c r="J60" s="2"/>
    </row>
    <row r="61" spans="1:18" ht="15" customHeight="1" x14ac:dyDescent="0.2">
      <c r="A61" s="5" t="s">
        <v>147</v>
      </c>
      <c r="B61" s="5" t="s">
        <v>148</v>
      </c>
      <c r="C61" s="5" t="s">
        <v>149</v>
      </c>
      <c r="D61" s="2">
        <v>50000</v>
      </c>
      <c r="E61" s="2">
        <v>100000</v>
      </c>
      <c r="F61" s="13"/>
      <c r="G61" s="8" t="s">
        <v>150</v>
      </c>
      <c r="H61" s="2">
        <v>200000</v>
      </c>
      <c r="I61" s="2"/>
      <c r="J61" s="13"/>
    </row>
    <row r="62" spans="1:18" ht="15" customHeight="1" x14ac:dyDescent="0.2">
      <c r="A62" s="5" t="s">
        <v>147</v>
      </c>
      <c r="B62" s="5" t="s">
        <v>148</v>
      </c>
      <c r="C62" s="5" t="s">
        <v>149</v>
      </c>
      <c r="D62" s="2">
        <v>50000</v>
      </c>
      <c r="E62" s="2">
        <v>0</v>
      </c>
      <c r="F62" s="2"/>
      <c r="G62" s="8" t="s">
        <v>151</v>
      </c>
      <c r="H62" s="2">
        <v>50000</v>
      </c>
      <c r="I62" s="2"/>
      <c r="J62" s="2"/>
    </row>
    <row r="63" spans="1:18" ht="15" customHeight="1" x14ac:dyDescent="0.2">
      <c r="A63" s="5" t="s">
        <v>147</v>
      </c>
      <c r="B63" s="5" t="s">
        <v>148</v>
      </c>
      <c r="C63" s="5" t="s">
        <v>149</v>
      </c>
      <c r="D63" s="2">
        <v>0</v>
      </c>
      <c r="E63" s="2">
        <v>0</v>
      </c>
      <c r="F63" s="2"/>
      <c r="G63" s="8" t="s">
        <v>152</v>
      </c>
      <c r="H63" s="2"/>
      <c r="I63" s="2"/>
      <c r="J63" s="2"/>
    </row>
    <row r="64" spans="1:18" ht="15" customHeight="1" x14ac:dyDescent="0.2">
      <c r="A64" s="5"/>
      <c r="B64" s="5"/>
      <c r="C64" s="5"/>
      <c r="D64" s="2">
        <f>SUM(D5:D63)</f>
        <v>2676720</v>
      </c>
      <c r="E64" s="2">
        <f>SUM(E5:E63)</f>
        <v>2778863.68</v>
      </c>
      <c r="F64" s="2"/>
      <c r="G64" s="5"/>
      <c r="H64" s="2">
        <f>SUM(H5:H63)</f>
        <v>3138672</v>
      </c>
      <c r="I64" s="2">
        <f>SUM(I5:I63)</f>
        <v>1885978.6099999999</v>
      </c>
      <c r="J64" s="2"/>
    </row>
    <row r="65" spans="1:10" ht="15" customHeight="1" x14ac:dyDescent="0.2">
      <c r="A65" s="74"/>
      <c r="B65" s="74"/>
      <c r="C65" s="74"/>
      <c r="D65" s="75"/>
      <c r="E65" s="75"/>
      <c r="F65" s="75"/>
      <c r="G65" s="74"/>
      <c r="H65" s="75"/>
      <c r="I65" s="75"/>
      <c r="J65" s="75"/>
    </row>
    <row r="66" spans="1:10" ht="15" customHeight="1" x14ac:dyDescent="0.2">
      <c r="A66" s="113" t="s">
        <v>0</v>
      </c>
      <c r="B66" s="113" t="s">
        <v>1</v>
      </c>
      <c r="C66" s="113" t="s">
        <v>2</v>
      </c>
      <c r="D66" s="114" t="s">
        <v>5</v>
      </c>
      <c r="E66" s="115">
        <v>44561</v>
      </c>
      <c r="F66" s="115" t="s">
        <v>3</v>
      </c>
      <c r="G66" s="113" t="s">
        <v>4</v>
      </c>
      <c r="H66" s="114" t="s">
        <v>350</v>
      </c>
      <c r="I66" s="116">
        <v>44756</v>
      </c>
      <c r="J66" s="115" t="s">
        <v>3</v>
      </c>
    </row>
    <row r="67" spans="1:10" ht="15" customHeight="1" x14ac:dyDescent="0.2">
      <c r="A67" s="117" t="s">
        <v>153</v>
      </c>
      <c r="B67" s="117" t="s">
        <v>154</v>
      </c>
      <c r="C67" s="117" t="s">
        <v>155</v>
      </c>
      <c r="D67" s="118">
        <v>55000</v>
      </c>
      <c r="E67" s="119">
        <v>55000</v>
      </c>
      <c r="F67" s="118"/>
      <c r="G67" s="117" t="s">
        <v>156</v>
      </c>
      <c r="H67" s="118"/>
      <c r="I67" s="119">
        <v>60000</v>
      </c>
      <c r="J67" s="118"/>
    </row>
    <row r="68" spans="1:10" ht="15" customHeight="1" x14ac:dyDescent="0.2">
      <c r="A68" s="117" t="s">
        <v>157</v>
      </c>
      <c r="B68" s="117" t="s">
        <v>154</v>
      </c>
      <c r="C68" s="117" t="s">
        <v>158</v>
      </c>
      <c r="D68" s="124">
        <v>2245</v>
      </c>
      <c r="E68" s="124">
        <v>2245</v>
      </c>
      <c r="F68" s="118"/>
      <c r="G68" s="117" t="s">
        <v>12</v>
      </c>
      <c r="H68" s="118"/>
      <c r="I68" s="124">
        <v>1410</v>
      </c>
      <c r="J68" s="118"/>
    </row>
    <row r="69" spans="1:10" ht="15" customHeight="1" x14ac:dyDescent="0.2">
      <c r="A69" s="117" t="s">
        <v>159</v>
      </c>
      <c r="B69" s="117" t="s">
        <v>154</v>
      </c>
      <c r="C69" s="117" t="s">
        <v>160</v>
      </c>
      <c r="D69" s="119">
        <v>500</v>
      </c>
      <c r="E69" s="119">
        <v>500</v>
      </c>
      <c r="F69" s="118"/>
      <c r="G69" s="117" t="s">
        <v>12</v>
      </c>
      <c r="H69" s="118"/>
      <c r="I69" s="119">
        <v>500</v>
      </c>
      <c r="J69" s="118"/>
    </row>
    <row r="70" spans="1:10" ht="11.25" customHeight="1" x14ac:dyDescent="0.2">
      <c r="A70" s="117"/>
      <c r="B70" s="117"/>
      <c r="C70" s="117"/>
      <c r="D70" s="118"/>
      <c r="E70" s="118"/>
      <c r="F70" s="118"/>
      <c r="G70" s="117"/>
      <c r="H70" s="118"/>
      <c r="I70" s="118"/>
      <c r="J70" s="118"/>
    </row>
    <row r="71" spans="1:10" ht="15" customHeight="1" x14ac:dyDescent="0.2">
      <c r="A71" s="117" t="s">
        <v>161</v>
      </c>
      <c r="B71" s="117" t="s">
        <v>91</v>
      </c>
      <c r="C71" s="117" t="s">
        <v>71</v>
      </c>
      <c r="D71" s="118">
        <v>10000</v>
      </c>
      <c r="E71" s="118">
        <v>1657.5</v>
      </c>
      <c r="F71" s="118"/>
      <c r="G71" s="117" t="s">
        <v>162</v>
      </c>
      <c r="H71" s="118"/>
      <c r="I71" s="118"/>
      <c r="J71" s="118"/>
    </row>
    <row r="72" spans="1:10" ht="15" customHeight="1" x14ac:dyDescent="0.2">
      <c r="A72" s="117" t="s">
        <v>163</v>
      </c>
      <c r="B72" s="117" t="s">
        <v>91</v>
      </c>
      <c r="C72" s="117" t="s">
        <v>89</v>
      </c>
      <c r="D72" s="118">
        <v>100</v>
      </c>
      <c r="E72" s="118">
        <v>7192</v>
      </c>
      <c r="F72" s="118"/>
      <c r="G72" s="117" t="s">
        <v>162</v>
      </c>
      <c r="H72" s="118"/>
      <c r="I72" s="118"/>
      <c r="J72" s="126"/>
    </row>
    <row r="73" spans="1:10" ht="15" customHeight="1" x14ac:dyDescent="0.2">
      <c r="A73" s="117" t="s">
        <v>164</v>
      </c>
      <c r="B73" s="117" t="s">
        <v>110</v>
      </c>
      <c r="C73" s="117" t="s">
        <v>112</v>
      </c>
      <c r="D73" s="118">
        <v>0</v>
      </c>
      <c r="E73" s="118">
        <v>0</v>
      </c>
      <c r="F73" s="118"/>
      <c r="G73" s="117" t="s">
        <v>12</v>
      </c>
      <c r="H73" s="118"/>
      <c r="I73" s="118"/>
      <c r="J73" s="118"/>
    </row>
    <row r="74" spans="1:10" ht="15" customHeight="1" x14ac:dyDescent="0.2">
      <c r="A74" s="117" t="s">
        <v>165</v>
      </c>
      <c r="B74" s="117" t="s">
        <v>122</v>
      </c>
      <c r="C74" s="117" t="s">
        <v>122</v>
      </c>
      <c r="D74" s="118">
        <v>0</v>
      </c>
      <c r="E74" s="118">
        <v>0</v>
      </c>
      <c r="F74" s="118"/>
      <c r="G74" s="117" t="s">
        <v>12</v>
      </c>
      <c r="H74" s="118"/>
      <c r="I74" s="118"/>
      <c r="J74" s="118"/>
    </row>
    <row r="75" spans="1:10" ht="11.25" customHeight="1" x14ac:dyDescent="0.2">
      <c r="A75" s="117"/>
      <c r="B75" s="117"/>
      <c r="C75" s="117"/>
      <c r="D75" s="118"/>
      <c r="E75" s="118"/>
      <c r="F75" s="118"/>
      <c r="G75" s="117"/>
      <c r="H75" s="118"/>
      <c r="I75" s="118"/>
      <c r="J75" s="118"/>
    </row>
    <row r="76" spans="1:10" ht="15" customHeight="1" x14ac:dyDescent="0.2">
      <c r="A76" s="117" t="s">
        <v>166</v>
      </c>
      <c r="B76" s="117" t="s">
        <v>97</v>
      </c>
      <c r="C76" s="117" t="s">
        <v>167</v>
      </c>
      <c r="D76" s="118">
        <v>100000</v>
      </c>
      <c r="E76" s="125">
        <v>63905.2</v>
      </c>
      <c r="F76" s="118"/>
      <c r="G76" s="117" t="s">
        <v>168</v>
      </c>
      <c r="H76" s="129">
        <v>200000</v>
      </c>
      <c r="I76" s="125"/>
      <c r="J76" s="118"/>
    </row>
    <row r="77" spans="1:10" ht="11.25" customHeight="1" x14ac:dyDescent="0.2">
      <c r="A77" s="117"/>
      <c r="B77" s="117"/>
      <c r="C77" s="117"/>
      <c r="D77" s="118"/>
      <c r="E77" s="118"/>
      <c r="F77" s="118"/>
      <c r="G77" s="117"/>
      <c r="H77" s="118"/>
      <c r="I77" s="118"/>
      <c r="J77" s="118"/>
    </row>
    <row r="78" spans="1:10" ht="15" customHeight="1" x14ac:dyDescent="0.2">
      <c r="A78" s="117" t="s">
        <v>169</v>
      </c>
      <c r="B78" s="117" t="s">
        <v>139</v>
      </c>
      <c r="C78" s="117" t="s">
        <v>65</v>
      </c>
      <c r="D78" s="118">
        <v>0</v>
      </c>
      <c r="E78" s="118">
        <v>0</v>
      </c>
      <c r="F78" s="118"/>
      <c r="G78" s="117" t="s">
        <v>12</v>
      </c>
      <c r="H78" s="118"/>
      <c r="I78" s="118"/>
      <c r="J78" s="118"/>
    </row>
    <row r="79" spans="1:10" ht="10.5" customHeight="1" x14ac:dyDescent="0.2">
      <c r="A79" s="117"/>
      <c r="B79" s="117"/>
      <c r="C79" s="117"/>
      <c r="D79" s="118"/>
      <c r="E79" s="118"/>
      <c r="F79" s="118"/>
      <c r="G79" s="117"/>
      <c r="H79" s="118"/>
      <c r="I79" s="118"/>
      <c r="J79" s="118"/>
    </row>
    <row r="80" spans="1:10" ht="15" customHeight="1" x14ac:dyDescent="0.2">
      <c r="A80" s="117" t="s">
        <v>170</v>
      </c>
      <c r="B80" s="117" t="s">
        <v>154</v>
      </c>
      <c r="C80" s="117" t="s">
        <v>149</v>
      </c>
      <c r="D80" s="118">
        <v>0</v>
      </c>
      <c r="E80" s="118">
        <v>0</v>
      </c>
      <c r="F80" s="118"/>
      <c r="G80" s="117" t="s">
        <v>12</v>
      </c>
      <c r="H80" s="118"/>
      <c r="I80" s="118"/>
      <c r="J80" s="118"/>
    </row>
    <row r="81" spans="1:10" ht="15" customHeight="1" x14ac:dyDescent="0.2">
      <c r="A81" s="117" t="s">
        <v>171</v>
      </c>
      <c r="B81" s="117" t="s">
        <v>139</v>
      </c>
      <c r="C81" s="117" t="s">
        <v>65</v>
      </c>
      <c r="D81" s="118">
        <v>0</v>
      </c>
      <c r="E81" s="118">
        <v>0</v>
      </c>
      <c r="F81" s="118"/>
      <c r="G81" s="117" t="s">
        <v>12</v>
      </c>
      <c r="H81" s="118"/>
      <c r="I81" s="118"/>
      <c r="J81" s="118"/>
    </row>
    <row r="82" spans="1:10" ht="11.25" customHeight="1" x14ac:dyDescent="0.2">
      <c r="A82" s="117"/>
      <c r="B82" s="117"/>
      <c r="C82" s="117"/>
      <c r="D82" s="118"/>
      <c r="E82" s="118"/>
      <c r="F82" s="118"/>
      <c r="G82" s="117"/>
      <c r="H82" s="118"/>
      <c r="I82" s="118"/>
      <c r="J82" s="118"/>
    </row>
    <row r="83" spans="1:10" ht="15" customHeight="1" x14ac:dyDescent="0.2">
      <c r="A83" s="117" t="s">
        <v>172</v>
      </c>
      <c r="B83" s="117" t="s">
        <v>173</v>
      </c>
      <c r="C83" s="117" t="s">
        <v>167</v>
      </c>
      <c r="D83" s="118"/>
      <c r="E83" s="118"/>
      <c r="F83" s="118"/>
      <c r="G83" s="117" t="s">
        <v>174</v>
      </c>
      <c r="H83" s="128">
        <v>50000</v>
      </c>
      <c r="I83" s="120"/>
      <c r="J83" s="118"/>
    </row>
    <row r="84" spans="1:10" ht="15" customHeight="1" x14ac:dyDescent="0.2">
      <c r="A84" s="117"/>
      <c r="B84" s="117"/>
      <c r="C84" s="117"/>
      <c r="D84" s="118"/>
      <c r="E84" s="118"/>
      <c r="F84" s="118"/>
      <c r="G84" s="117"/>
      <c r="H84" s="118"/>
      <c r="I84" s="118"/>
      <c r="J84" s="118"/>
    </row>
    <row r="85" spans="1:10" ht="11.25" customHeight="1" x14ac:dyDescent="0.2">
      <c r="A85" s="117"/>
      <c r="B85" s="117"/>
      <c r="C85" s="117"/>
      <c r="D85" s="118"/>
      <c r="E85" s="118"/>
      <c r="F85" s="118"/>
      <c r="G85" s="117"/>
      <c r="H85" s="118"/>
      <c r="I85" s="118"/>
      <c r="J85" s="118"/>
    </row>
    <row r="86" spans="1:10" ht="15" customHeight="1" x14ac:dyDescent="0.2">
      <c r="A86" s="117" t="s">
        <v>176</v>
      </c>
      <c r="B86" s="117" t="s">
        <v>177</v>
      </c>
      <c r="C86" s="117" t="s">
        <v>60</v>
      </c>
      <c r="D86" s="118">
        <v>4000</v>
      </c>
      <c r="E86" s="91">
        <v>3848.48</v>
      </c>
      <c r="F86" s="118"/>
      <c r="G86" s="117" t="s">
        <v>12</v>
      </c>
      <c r="H86" s="118"/>
      <c r="I86" s="94">
        <v>8797.6</v>
      </c>
      <c r="J86" s="118"/>
    </row>
    <row r="87" spans="1:10" ht="11.25" customHeight="1" x14ac:dyDescent="0.2">
      <c r="A87" s="76"/>
      <c r="B87" s="76"/>
      <c r="C87" s="76"/>
      <c r="D87" s="11"/>
      <c r="E87" s="11"/>
      <c r="F87" s="11"/>
      <c r="G87" s="76"/>
      <c r="H87" s="11"/>
      <c r="I87" s="11"/>
      <c r="J87" s="11"/>
    </row>
    <row r="88" spans="1:10" ht="15" customHeight="1" x14ac:dyDescent="0.2">
      <c r="A88" s="77" t="s">
        <v>178</v>
      </c>
      <c r="B88" s="78"/>
      <c r="C88" s="79"/>
      <c r="D88" s="80"/>
      <c r="E88" s="80"/>
      <c r="F88" s="80"/>
      <c r="G88" s="79"/>
      <c r="H88" s="80"/>
      <c r="I88" s="80"/>
      <c r="J88" s="80"/>
    </row>
    <row r="89" spans="1:10" ht="15" customHeight="1" x14ac:dyDescent="0.2">
      <c r="A89" s="79" t="s">
        <v>179</v>
      </c>
      <c r="B89" s="79" t="s">
        <v>180</v>
      </c>
      <c r="C89" s="79" t="s">
        <v>181</v>
      </c>
      <c r="D89" s="80">
        <v>0</v>
      </c>
      <c r="E89" s="80">
        <v>0</v>
      </c>
      <c r="F89" s="80"/>
      <c r="G89" s="79" t="s">
        <v>12</v>
      </c>
      <c r="H89" s="80"/>
      <c r="I89" s="80"/>
      <c r="J89" s="80"/>
    </row>
    <row r="90" spans="1:10" ht="15" customHeight="1" x14ac:dyDescent="0.2">
      <c r="A90" s="79" t="s">
        <v>182</v>
      </c>
      <c r="B90" s="79" t="s">
        <v>134</v>
      </c>
      <c r="C90" s="79" t="s">
        <v>135</v>
      </c>
      <c r="D90" s="80">
        <v>0</v>
      </c>
      <c r="E90" s="121">
        <v>45.78</v>
      </c>
      <c r="F90" s="80"/>
      <c r="G90" s="79" t="s">
        <v>12</v>
      </c>
      <c r="H90" s="80"/>
      <c r="I90" s="80"/>
      <c r="J90" s="80"/>
    </row>
    <row r="91" spans="1:10" ht="15" customHeight="1" x14ac:dyDescent="0.2">
      <c r="A91" s="79" t="s">
        <v>183</v>
      </c>
      <c r="B91" s="79" t="s">
        <v>134</v>
      </c>
      <c r="C91" s="79" t="s">
        <v>184</v>
      </c>
      <c r="D91" s="80"/>
      <c r="E91" s="81">
        <v>0</v>
      </c>
      <c r="F91" s="80"/>
      <c r="G91" s="79"/>
      <c r="H91" s="80"/>
      <c r="I91" s="80"/>
      <c r="J91" s="80"/>
    </row>
    <row r="92" spans="1:10" ht="15" customHeight="1" x14ac:dyDescent="0.2">
      <c r="A92" s="79" t="s">
        <v>185</v>
      </c>
      <c r="B92" s="79" t="s">
        <v>134</v>
      </c>
      <c r="C92" s="79" t="s">
        <v>186</v>
      </c>
      <c r="D92" s="80">
        <v>0</v>
      </c>
      <c r="E92" s="121">
        <v>8144.97</v>
      </c>
      <c r="F92" s="80"/>
      <c r="G92" s="79" t="s">
        <v>12</v>
      </c>
      <c r="H92" s="80"/>
      <c r="I92" s="81">
        <v>3607.24</v>
      </c>
      <c r="J92" s="80"/>
    </row>
    <row r="93" spans="1:10" ht="15" customHeight="1" x14ac:dyDescent="0.2">
      <c r="A93" s="79" t="s">
        <v>187</v>
      </c>
      <c r="B93" s="79" t="s">
        <v>134</v>
      </c>
      <c r="C93" s="79" t="s">
        <v>60</v>
      </c>
      <c r="D93" s="80">
        <v>0</v>
      </c>
      <c r="E93" s="80">
        <v>524.41</v>
      </c>
      <c r="F93" s="80"/>
      <c r="G93" s="79" t="s">
        <v>12</v>
      </c>
      <c r="H93" s="80"/>
      <c r="I93" s="81">
        <v>331.43</v>
      </c>
      <c r="J93" s="80"/>
    </row>
    <row r="94" spans="1:10" ht="15" customHeight="1" x14ac:dyDescent="0.2">
      <c r="A94" s="79" t="s">
        <v>188</v>
      </c>
      <c r="B94" s="79" t="s">
        <v>134</v>
      </c>
      <c r="C94" s="79" t="s">
        <v>137</v>
      </c>
      <c r="D94" s="80">
        <v>0</v>
      </c>
      <c r="E94" s="80">
        <v>161298.76999999999</v>
      </c>
      <c r="F94" s="80"/>
      <c r="G94" s="79" t="s">
        <v>12</v>
      </c>
      <c r="H94" s="80"/>
      <c r="I94" s="81">
        <v>30959.94</v>
      </c>
      <c r="J94" s="80"/>
    </row>
    <row r="95" spans="1:10" ht="15" customHeight="1" x14ac:dyDescent="0.2">
      <c r="A95" s="79" t="s">
        <v>189</v>
      </c>
      <c r="B95" s="79" t="s">
        <v>134</v>
      </c>
      <c r="C95" s="79" t="s">
        <v>190</v>
      </c>
      <c r="D95" s="80">
        <v>0</v>
      </c>
      <c r="E95" s="80">
        <v>32470</v>
      </c>
      <c r="F95" s="80"/>
      <c r="G95" s="79" t="s">
        <v>12</v>
      </c>
      <c r="H95" s="80"/>
      <c r="I95" s="81">
        <v>204700</v>
      </c>
      <c r="J95" s="80"/>
    </row>
    <row r="96" spans="1:10" ht="15" customHeight="1" x14ac:dyDescent="0.2">
      <c r="A96" s="79" t="s">
        <v>362</v>
      </c>
      <c r="B96" s="79" t="s">
        <v>363</v>
      </c>
      <c r="C96" s="79" t="s">
        <v>364</v>
      </c>
      <c r="D96" s="80"/>
      <c r="E96" s="80"/>
      <c r="F96" s="80"/>
      <c r="G96" s="79"/>
      <c r="H96" s="80"/>
      <c r="I96" s="81">
        <v>16550.27</v>
      </c>
      <c r="J96" s="80"/>
    </row>
    <row r="97" spans="1:10" ht="11.25" customHeight="1" x14ac:dyDescent="0.2">
      <c r="A97" s="79"/>
      <c r="B97" s="79"/>
      <c r="C97" s="79"/>
      <c r="D97" s="80"/>
      <c r="E97" s="80"/>
      <c r="F97" s="80"/>
      <c r="G97" s="79"/>
      <c r="H97" s="80"/>
      <c r="I97" s="80"/>
      <c r="J97" s="80"/>
    </row>
    <row r="98" spans="1:10" ht="15" customHeight="1" x14ac:dyDescent="0.2">
      <c r="A98" s="79" t="s">
        <v>191</v>
      </c>
      <c r="B98" s="79" t="s">
        <v>180</v>
      </c>
      <c r="C98" s="79" t="s">
        <v>181</v>
      </c>
      <c r="D98" s="80">
        <v>0</v>
      </c>
      <c r="E98" s="80">
        <v>0</v>
      </c>
      <c r="F98" s="80"/>
      <c r="G98" s="79" t="s">
        <v>12</v>
      </c>
      <c r="H98" s="80"/>
      <c r="I98" s="80"/>
      <c r="J98" s="80"/>
    </row>
    <row r="99" spans="1:10" ht="15" customHeight="1" x14ac:dyDescent="0.2">
      <c r="A99" s="79" t="s">
        <v>192</v>
      </c>
      <c r="B99" s="79" t="s">
        <v>193</v>
      </c>
      <c r="C99" s="79" t="s">
        <v>184</v>
      </c>
      <c r="D99" s="80"/>
      <c r="E99" s="80">
        <v>236.32</v>
      </c>
      <c r="F99" s="80"/>
      <c r="G99" s="79"/>
      <c r="H99" s="80"/>
      <c r="I99" s="80"/>
      <c r="J99" s="80"/>
    </row>
    <row r="100" spans="1:10" ht="15" customHeight="1" x14ac:dyDescent="0.2">
      <c r="A100" s="79" t="s">
        <v>194</v>
      </c>
      <c r="B100" s="79" t="s">
        <v>139</v>
      </c>
      <c r="C100" s="79" t="s">
        <v>60</v>
      </c>
      <c r="D100" s="80">
        <v>0</v>
      </c>
      <c r="E100" s="80">
        <v>3691.06</v>
      </c>
      <c r="F100" s="80"/>
      <c r="G100" s="79" t="s">
        <v>12</v>
      </c>
      <c r="H100" s="80"/>
      <c r="I100" s="80">
        <v>150.71</v>
      </c>
      <c r="J100" s="80"/>
    </row>
    <row r="101" spans="1:10" ht="15" customHeight="1" x14ac:dyDescent="0.2">
      <c r="A101" s="79" t="s">
        <v>195</v>
      </c>
      <c r="B101" s="79" t="s">
        <v>139</v>
      </c>
      <c r="C101" s="79" t="s">
        <v>139</v>
      </c>
      <c r="D101" s="80">
        <v>0</v>
      </c>
      <c r="E101" s="80">
        <v>70780.37</v>
      </c>
      <c r="F101" s="80"/>
      <c r="G101" s="79" t="s">
        <v>12</v>
      </c>
      <c r="H101" s="80"/>
      <c r="I101" s="80">
        <v>37131.78</v>
      </c>
      <c r="J101" s="80"/>
    </row>
    <row r="102" spans="1:10" ht="15" customHeight="1" x14ac:dyDescent="0.2">
      <c r="A102" s="79" t="s">
        <v>196</v>
      </c>
      <c r="B102" s="79" t="s">
        <v>139</v>
      </c>
      <c r="C102" s="79" t="s">
        <v>143</v>
      </c>
      <c r="D102" s="80">
        <v>0</v>
      </c>
      <c r="E102" s="80">
        <v>37887.199999999997</v>
      </c>
      <c r="F102" s="80"/>
      <c r="G102" s="79" t="s">
        <v>12</v>
      </c>
      <c r="H102" s="80"/>
      <c r="I102" s="80">
        <v>9471.7999999999993</v>
      </c>
      <c r="J102" s="80"/>
    </row>
    <row r="103" spans="1:10" ht="15" customHeight="1" x14ac:dyDescent="0.2">
      <c r="A103" s="79" t="s">
        <v>360</v>
      </c>
      <c r="B103" s="79" t="s">
        <v>139</v>
      </c>
      <c r="C103" s="79" t="s">
        <v>361</v>
      </c>
      <c r="D103" s="80"/>
      <c r="E103" s="80">
        <v>47273.21</v>
      </c>
      <c r="F103" s="80"/>
      <c r="G103" s="79"/>
      <c r="H103" s="80"/>
      <c r="I103" s="80">
        <v>18281.88</v>
      </c>
      <c r="J103" s="80"/>
    </row>
    <row r="104" spans="1:10" ht="15" customHeight="1" x14ac:dyDescent="0.2">
      <c r="A104" s="79" t="s">
        <v>197</v>
      </c>
      <c r="B104" s="79" t="s">
        <v>139</v>
      </c>
      <c r="C104" s="79" t="s">
        <v>65</v>
      </c>
      <c r="D104" s="80">
        <v>0</v>
      </c>
      <c r="E104" s="80">
        <v>59205.01</v>
      </c>
      <c r="F104" s="80"/>
      <c r="G104" s="79" t="s">
        <v>12</v>
      </c>
      <c r="H104" s="80"/>
      <c r="I104" s="81"/>
      <c r="J104" s="80"/>
    </row>
    <row r="105" spans="1:10" ht="15" customHeight="1" x14ac:dyDescent="0.2">
      <c r="A105" s="79" t="s">
        <v>198</v>
      </c>
      <c r="B105" s="79" t="s">
        <v>139</v>
      </c>
      <c r="C105" s="79" t="s">
        <v>146</v>
      </c>
      <c r="D105" s="80">
        <v>0</v>
      </c>
      <c r="E105" s="80">
        <v>19681.2</v>
      </c>
      <c r="F105" s="80"/>
      <c r="G105" s="79" t="s">
        <v>12</v>
      </c>
      <c r="H105" s="80"/>
      <c r="I105" s="121">
        <v>209112.75</v>
      </c>
      <c r="J105" s="80"/>
    </row>
    <row r="106" spans="1:10" x14ac:dyDescent="0.2">
      <c r="A106" s="82"/>
      <c r="B106" s="82"/>
      <c r="C106" s="82"/>
      <c r="D106" s="83">
        <f>SUM(D5:D63)+SUM(D67:D105)</f>
        <v>2848565</v>
      </c>
      <c r="E106" s="85">
        <f>E64</f>
        <v>2778863.68</v>
      </c>
      <c r="F106" s="83"/>
      <c r="G106" s="84"/>
      <c r="H106" s="85">
        <f>H64</f>
        <v>3138672</v>
      </c>
      <c r="I106" s="85">
        <f>I64</f>
        <v>1885978.6099999999</v>
      </c>
      <c r="J106" s="83"/>
    </row>
    <row r="107" spans="1:10" ht="15" customHeight="1" x14ac:dyDescent="0.2">
      <c r="A107" s="21"/>
      <c r="B107" s="21"/>
      <c r="C107" s="21"/>
      <c r="D107" s="12"/>
      <c r="E107" s="12"/>
      <c r="F107" s="12"/>
      <c r="G107" s="21"/>
      <c r="H107" s="12"/>
      <c r="I107" s="12"/>
      <c r="J107" s="12"/>
    </row>
    <row r="108" spans="1:10" x14ac:dyDescent="0.2">
      <c r="D108" s="46"/>
      <c r="E108" s="46"/>
      <c r="F108" s="46"/>
      <c r="G108" s="47"/>
      <c r="H108" s="20"/>
      <c r="I108" s="20"/>
      <c r="J108" s="46"/>
    </row>
    <row r="109" spans="1:10" x14ac:dyDescent="0.2">
      <c r="D109" s="46"/>
      <c r="E109" s="46"/>
      <c r="F109" s="46"/>
      <c r="G109" s="47"/>
      <c r="H109" s="20"/>
      <c r="I109" s="20"/>
      <c r="J109" s="46"/>
    </row>
    <row r="110" spans="1:10" x14ac:dyDescent="0.2">
      <c r="G110" s="48"/>
      <c r="H110" s="49" t="s">
        <v>368</v>
      </c>
      <c r="I110" s="49"/>
    </row>
    <row r="111" spans="1:10" ht="18.75" x14ac:dyDescent="0.3">
      <c r="A111" s="25" t="s">
        <v>349</v>
      </c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1:10" x14ac:dyDescent="0.2">
      <c r="G112" s="48"/>
    </row>
    <row r="113" spans="1:10" ht="15.75" thickBot="1" x14ac:dyDescent="0.25">
      <c r="A113" s="70" t="s">
        <v>0</v>
      </c>
      <c r="B113" s="70" t="s">
        <v>1</v>
      </c>
      <c r="C113" s="70" t="s">
        <v>2</v>
      </c>
      <c r="D113" s="71" t="s">
        <v>5</v>
      </c>
      <c r="E113" s="72">
        <v>44561</v>
      </c>
      <c r="F113" s="72" t="s">
        <v>3</v>
      </c>
      <c r="G113" s="70" t="s">
        <v>4</v>
      </c>
      <c r="H113" s="71" t="s">
        <v>350</v>
      </c>
      <c r="I113" s="73">
        <v>44756</v>
      </c>
      <c r="J113" s="72" t="s">
        <v>3</v>
      </c>
    </row>
    <row r="114" spans="1:10" ht="15.75" thickTop="1" x14ac:dyDescent="0.25">
      <c r="A114" s="50" t="s">
        <v>199</v>
      </c>
      <c r="B114" s="51" t="s">
        <v>200</v>
      </c>
      <c r="C114" s="50" t="s">
        <v>201</v>
      </c>
      <c r="D114" s="53">
        <f>2642720-667843</f>
        <v>1974877</v>
      </c>
      <c r="E114" s="2">
        <v>1977202.89</v>
      </c>
      <c r="F114" s="16">
        <f t="shared" ref="F114:F142" si="6">SUM(E114/D114)</f>
        <v>1.0011777391705914</v>
      </c>
      <c r="G114" s="14"/>
      <c r="H114" s="132">
        <v>2051403</v>
      </c>
      <c r="I114" s="2">
        <v>871571.98</v>
      </c>
      <c r="J114" s="16">
        <f t="shared" ref="J114:J142" si="7">SUM(I114/H114)</f>
        <v>0.42486628907143059</v>
      </c>
    </row>
    <row r="115" spans="1:10" ht="15" x14ac:dyDescent="0.25">
      <c r="A115" s="50" t="s">
        <v>202</v>
      </c>
      <c r="B115" s="51" t="s">
        <v>200</v>
      </c>
      <c r="C115" s="50" t="s">
        <v>203</v>
      </c>
      <c r="D115" s="53">
        <v>65000</v>
      </c>
      <c r="E115" s="2">
        <v>96501.29</v>
      </c>
      <c r="F115" s="16">
        <f t="shared" si="6"/>
        <v>1.4846352307692308</v>
      </c>
      <c r="G115" s="54"/>
      <c r="H115" s="131">
        <v>90000</v>
      </c>
      <c r="I115" s="2">
        <v>22428.41</v>
      </c>
      <c r="J115" s="16">
        <f t="shared" si="7"/>
        <v>0.24920455555555554</v>
      </c>
    </row>
    <row r="116" spans="1:10" ht="15" x14ac:dyDescent="0.25">
      <c r="A116" s="50" t="s">
        <v>204</v>
      </c>
      <c r="B116" s="51" t="s">
        <v>200</v>
      </c>
      <c r="C116" s="50" t="s">
        <v>205</v>
      </c>
      <c r="D116" s="53">
        <v>5650</v>
      </c>
      <c r="E116" s="2">
        <v>5650</v>
      </c>
      <c r="F116" s="16">
        <f t="shared" si="6"/>
        <v>1</v>
      </c>
      <c r="G116" s="55"/>
      <c r="H116" s="131">
        <v>5650</v>
      </c>
      <c r="I116" s="2"/>
      <c r="J116" s="16">
        <f t="shared" si="7"/>
        <v>0</v>
      </c>
    </row>
    <row r="117" spans="1:10" ht="15" x14ac:dyDescent="0.25">
      <c r="A117" s="56" t="s">
        <v>206</v>
      </c>
      <c r="B117" s="56" t="s">
        <v>200</v>
      </c>
      <c r="C117" s="56" t="s">
        <v>207</v>
      </c>
      <c r="D117" s="53">
        <v>600</v>
      </c>
      <c r="E117" s="2">
        <v>600</v>
      </c>
      <c r="F117" s="16">
        <f t="shared" si="6"/>
        <v>1</v>
      </c>
      <c r="G117" s="55"/>
      <c r="H117" s="131">
        <f>200*3</f>
        <v>600</v>
      </c>
      <c r="I117" s="2"/>
      <c r="J117" s="16">
        <f t="shared" si="7"/>
        <v>0</v>
      </c>
    </row>
    <row r="118" spans="1:10" ht="15" x14ac:dyDescent="0.25">
      <c r="A118" s="56" t="s">
        <v>208</v>
      </c>
      <c r="B118" s="56" t="s">
        <v>200</v>
      </c>
      <c r="C118" s="56" t="s">
        <v>209</v>
      </c>
      <c r="D118" s="53">
        <v>50</v>
      </c>
      <c r="E118" s="13">
        <v>0</v>
      </c>
      <c r="F118" s="16">
        <f t="shared" si="6"/>
        <v>0</v>
      </c>
      <c r="G118" s="55"/>
      <c r="H118" s="131" t="s">
        <v>352</v>
      </c>
      <c r="I118" s="13"/>
      <c r="J118" s="16" t="e">
        <f t="shared" si="7"/>
        <v>#VALUE!</v>
      </c>
    </row>
    <row r="119" spans="1:10" ht="15" x14ac:dyDescent="0.25">
      <c r="A119" s="50" t="s">
        <v>210</v>
      </c>
      <c r="B119" s="51" t="s">
        <v>200</v>
      </c>
      <c r="C119" s="50" t="s">
        <v>211</v>
      </c>
      <c r="D119" s="53">
        <v>8052</v>
      </c>
      <c r="E119" s="2">
        <v>9935</v>
      </c>
      <c r="F119" s="16">
        <f t="shared" si="6"/>
        <v>1.2338549428713363</v>
      </c>
      <c r="G119" s="55"/>
      <c r="H119" s="131">
        <v>9000</v>
      </c>
      <c r="I119" s="2">
        <v>7865</v>
      </c>
      <c r="J119" s="16">
        <f t="shared" si="7"/>
        <v>0.87388888888888894</v>
      </c>
    </row>
    <row r="120" spans="1:10" ht="15" x14ac:dyDescent="0.25">
      <c r="A120" s="50" t="s">
        <v>212</v>
      </c>
      <c r="B120" s="51" t="s">
        <v>200</v>
      </c>
      <c r="C120" s="50" t="s">
        <v>213</v>
      </c>
      <c r="D120" s="53">
        <v>145000</v>
      </c>
      <c r="E120" s="2">
        <v>393951.24</v>
      </c>
      <c r="F120" s="16">
        <f t="shared" si="6"/>
        <v>2.7169051034482758</v>
      </c>
      <c r="G120" s="55"/>
      <c r="H120" s="131">
        <v>500000</v>
      </c>
      <c r="I120" s="2">
        <v>435002.23</v>
      </c>
      <c r="J120" s="16">
        <f t="shared" si="7"/>
        <v>0.87000445999999998</v>
      </c>
    </row>
    <row r="121" spans="1:10" ht="15" x14ac:dyDescent="0.25">
      <c r="A121" s="50" t="s">
        <v>214</v>
      </c>
      <c r="B121" s="51" t="s">
        <v>200</v>
      </c>
      <c r="C121" s="50" t="s">
        <v>215</v>
      </c>
      <c r="D121" s="53">
        <v>22000</v>
      </c>
      <c r="E121" s="2">
        <v>33401.85</v>
      </c>
      <c r="F121" s="16">
        <f t="shared" si="6"/>
        <v>1.518265909090909</v>
      </c>
      <c r="G121" s="55"/>
      <c r="H121" s="131">
        <v>25000</v>
      </c>
      <c r="I121" s="2">
        <v>41520</v>
      </c>
      <c r="J121" s="16">
        <f t="shared" si="7"/>
        <v>1.6608000000000001</v>
      </c>
    </row>
    <row r="122" spans="1:10" ht="15" x14ac:dyDescent="0.25">
      <c r="A122" s="50" t="s">
        <v>216</v>
      </c>
      <c r="B122" s="51" t="s">
        <v>200</v>
      </c>
      <c r="C122" s="50" t="s">
        <v>217</v>
      </c>
      <c r="D122" s="53">
        <v>1500</v>
      </c>
      <c r="E122" s="2">
        <v>1140</v>
      </c>
      <c r="F122" s="16">
        <f t="shared" si="6"/>
        <v>0.76</v>
      </c>
      <c r="G122" s="55"/>
      <c r="H122" s="131">
        <v>1000</v>
      </c>
      <c r="I122" s="2">
        <v>600</v>
      </c>
      <c r="J122" s="16">
        <f t="shared" si="7"/>
        <v>0.6</v>
      </c>
    </row>
    <row r="123" spans="1:10" ht="15" x14ac:dyDescent="0.25">
      <c r="A123" s="50" t="s">
        <v>218</v>
      </c>
      <c r="B123" s="51" t="s">
        <v>200</v>
      </c>
      <c r="C123" s="50" t="s">
        <v>219</v>
      </c>
      <c r="D123" s="53">
        <v>7000</v>
      </c>
      <c r="E123" s="2">
        <v>14551.67</v>
      </c>
      <c r="F123" s="16">
        <f t="shared" si="6"/>
        <v>2.0788099999999998</v>
      </c>
      <c r="G123" s="55"/>
      <c r="H123" s="131">
        <v>10000</v>
      </c>
      <c r="I123" s="2">
        <v>13160.83</v>
      </c>
      <c r="J123" s="16">
        <f t="shared" si="7"/>
        <v>1.3160829999999999</v>
      </c>
    </row>
    <row r="124" spans="1:10" ht="15" x14ac:dyDescent="0.25">
      <c r="A124" s="50" t="s">
        <v>220</v>
      </c>
      <c r="B124" s="51" t="s">
        <v>200</v>
      </c>
      <c r="C124" s="50" t="s">
        <v>221</v>
      </c>
      <c r="D124" s="53">
        <v>4000</v>
      </c>
      <c r="E124" s="2">
        <v>15590</v>
      </c>
      <c r="F124" s="16">
        <f t="shared" si="6"/>
        <v>3.8975</v>
      </c>
      <c r="G124" s="55"/>
      <c r="H124" s="131">
        <v>7000</v>
      </c>
      <c r="I124" s="2">
        <v>1800</v>
      </c>
      <c r="J124" s="16">
        <f t="shared" si="7"/>
        <v>0.25714285714285712</v>
      </c>
    </row>
    <row r="125" spans="1:10" ht="15" x14ac:dyDescent="0.25">
      <c r="A125" s="50" t="s">
        <v>222</v>
      </c>
      <c r="B125" s="51" t="s">
        <v>200</v>
      </c>
      <c r="C125" s="50" t="s">
        <v>223</v>
      </c>
      <c r="D125" s="53">
        <v>1000</v>
      </c>
      <c r="E125" s="2">
        <v>1100</v>
      </c>
      <c r="F125" s="16">
        <f t="shared" si="6"/>
        <v>1.1000000000000001</v>
      </c>
      <c r="G125" s="55"/>
      <c r="H125" s="131">
        <v>1000</v>
      </c>
      <c r="I125" s="2">
        <v>100</v>
      </c>
      <c r="J125" s="16">
        <f t="shared" si="7"/>
        <v>0.1</v>
      </c>
    </row>
    <row r="126" spans="1:10" ht="15" x14ac:dyDescent="0.25">
      <c r="A126" s="50" t="s">
        <v>224</v>
      </c>
      <c r="B126" s="51" t="s">
        <v>200</v>
      </c>
      <c r="C126" s="50" t="s">
        <v>225</v>
      </c>
      <c r="D126" s="53">
        <v>500</v>
      </c>
      <c r="E126" s="13">
        <v>0</v>
      </c>
      <c r="F126" s="16">
        <f t="shared" si="6"/>
        <v>0</v>
      </c>
      <c r="G126" s="55"/>
      <c r="H126" s="131">
        <v>300</v>
      </c>
      <c r="I126" s="13"/>
      <c r="J126" s="16">
        <f t="shared" si="7"/>
        <v>0</v>
      </c>
    </row>
    <row r="127" spans="1:10" ht="15" x14ac:dyDescent="0.25">
      <c r="A127" s="50" t="s">
        <v>226</v>
      </c>
      <c r="B127" s="51" t="s">
        <v>200</v>
      </c>
      <c r="C127" s="50" t="s">
        <v>227</v>
      </c>
      <c r="D127" s="53">
        <v>5000</v>
      </c>
      <c r="E127" s="2">
        <v>11920</v>
      </c>
      <c r="F127" s="16">
        <f t="shared" si="6"/>
        <v>2.3839999999999999</v>
      </c>
      <c r="G127" s="55"/>
      <c r="H127" s="131">
        <v>5000</v>
      </c>
      <c r="I127" s="2">
        <v>4140</v>
      </c>
      <c r="J127" s="16">
        <f t="shared" si="7"/>
        <v>0.82799999999999996</v>
      </c>
    </row>
    <row r="128" spans="1:10" ht="15" x14ac:dyDescent="0.25">
      <c r="A128" s="50" t="s">
        <v>228</v>
      </c>
      <c r="B128" s="51" t="s">
        <v>200</v>
      </c>
      <c r="C128" s="50" t="s">
        <v>229</v>
      </c>
      <c r="D128" s="53">
        <v>308</v>
      </c>
      <c r="E128" s="13">
        <v>0</v>
      </c>
      <c r="F128" s="16">
        <f t="shared" si="6"/>
        <v>0</v>
      </c>
      <c r="G128" s="55"/>
      <c r="H128" s="131">
        <v>0</v>
      </c>
      <c r="I128" s="13"/>
      <c r="J128" s="16" t="e">
        <f t="shared" si="7"/>
        <v>#DIV/0!</v>
      </c>
    </row>
    <row r="129" spans="1:10" ht="15" x14ac:dyDescent="0.25">
      <c r="A129" s="50" t="s">
        <v>230</v>
      </c>
      <c r="B129" s="51" t="s">
        <v>200</v>
      </c>
      <c r="C129" s="50" t="s">
        <v>231</v>
      </c>
      <c r="D129" s="53">
        <v>12000</v>
      </c>
      <c r="E129" s="2">
        <v>15234</v>
      </c>
      <c r="F129" s="16">
        <f t="shared" si="6"/>
        <v>1.2695000000000001</v>
      </c>
      <c r="G129" s="55"/>
      <c r="H129" s="131">
        <v>14000</v>
      </c>
      <c r="I129" s="13"/>
      <c r="J129" s="16">
        <f t="shared" si="7"/>
        <v>0</v>
      </c>
    </row>
    <row r="130" spans="1:10" ht="15" x14ac:dyDescent="0.25">
      <c r="A130" s="3" t="s">
        <v>232</v>
      </c>
      <c r="B130" s="51" t="s">
        <v>200</v>
      </c>
      <c r="C130" s="3" t="s">
        <v>233</v>
      </c>
      <c r="D130" s="13">
        <v>0</v>
      </c>
      <c r="E130" s="2">
        <v>63552.01</v>
      </c>
      <c r="F130" s="16"/>
      <c r="G130" s="58" t="s">
        <v>234</v>
      </c>
      <c r="H130" s="130"/>
      <c r="I130" s="2">
        <v>292384.62</v>
      </c>
      <c r="J130" s="16"/>
    </row>
    <row r="131" spans="1:10" ht="15" x14ac:dyDescent="0.25">
      <c r="A131" s="50" t="s">
        <v>235</v>
      </c>
      <c r="B131" s="51" t="s">
        <v>200</v>
      </c>
      <c r="C131" s="50" t="s">
        <v>236</v>
      </c>
      <c r="D131" s="52">
        <v>6850</v>
      </c>
      <c r="E131" s="2">
        <v>11650</v>
      </c>
      <c r="F131" s="16">
        <f t="shared" si="6"/>
        <v>1.7007299270072993</v>
      </c>
      <c r="G131" s="55"/>
      <c r="H131" s="133">
        <f>450*8</f>
        <v>3600</v>
      </c>
      <c r="I131" s="2">
        <v>5700</v>
      </c>
      <c r="J131" s="16">
        <f t="shared" si="7"/>
        <v>1.5833333333333333</v>
      </c>
    </row>
    <row r="132" spans="1:10" ht="15" x14ac:dyDescent="0.25">
      <c r="A132" s="3" t="s">
        <v>237</v>
      </c>
      <c r="B132" s="51" t="s">
        <v>200</v>
      </c>
      <c r="C132" s="3" t="s">
        <v>238</v>
      </c>
      <c r="D132" s="13">
        <v>0</v>
      </c>
      <c r="E132" s="13">
        <v>0</v>
      </c>
      <c r="F132" s="16"/>
      <c r="G132" s="55"/>
      <c r="H132" s="133"/>
      <c r="I132" s="13"/>
      <c r="J132" s="16"/>
    </row>
    <row r="133" spans="1:10" ht="15" x14ac:dyDescent="0.25">
      <c r="A133" s="50" t="s">
        <v>239</v>
      </c>
      <c r="B133" s="51" t="s">
        <v>200</v>
      </c>
      <c r="C133" s="50" t="s">
        <v>240</v>
      </c>
      <c r="D133" s="52">
        <v>400</v>
      </c>
      <c r="E133" s="13">
        <v>425</v>
      </c>
      <c r="F133" s="16">
        <f t="shared" si="6"/>
        <v>1.0625</v>
      </c>
      <c r="G133" s="55"/>
      <c r="H133" s="134">
        <v>300</v>
      </c>
      <c r="I133" s="2">
        <v>275</v>
      </c>
      <c r="J133" s="16">
        <f t="shared" si="7"/>
        <v>0.91666666666666663</v>
      </c>
    </row>
    <row r="134" spans="1:10" ht="15" x14ac:dyDescent="0.25">
      <c r="A134" s="50" t="s">
        <v>241</v>
      </c>
      <c r="B134" s="51" t="s">
        <v>200</v>
      </c>
      <c r="C134" s="50" t="s">
        <v>242</v>
      </c>
      <c r="D134" s="53">
        <v>416</v>
      </c>
      <c r="E134" s="13">
        <v>33470.379999999997</v>
      </c>
      <c r="F134" s="15"/>
      <c r="G134" s="55"/>
      <c r="H134" s="134">
        <f>900*12</f>
        <v>10800</v>
      </c>
      <c r="I134" s="2">
        <v>21132.6</v>
      </c>
      <c r="J134" s="15"/>
    </row>
    <row r="135" spans="1:10" ht="15" x14ac:dyDescent="0.25">
      <c r="A135" s="50" t="s">
        <v>243</v>
      </c>
      <c r="B135" s="51" t="s">
        <v>200</v>
      </c>
      <c r="C135" s="50" t="s">
        <v>244</v>
      </c>
      <c r="D135" s="53">
        <v>2500</v>
      </c>
      <c r="E135" s="13">
        <v>5446.57</v>
      </c>
      <c r="F135" s="16">
        <f t="shared" si="6"/>
        <v>2.1786279999999998</v>
      </c>
      <c r="G135" s="55"/>
      <c r="H135" s="133">
        <v>2500</v>
      </c>
      <c r="I135" s="2">
        <v>2577.7399999999998</v>
      </c>
      <c r="J135" s="16">
        <f t="shared" si="7"/>
        <v>1.031096</v>
      </c>
    </row>
    <row r="136" spans="1:10" ht="15" x14ac:dyDescent="0.25">
      <c r="A136" s="50" t="s">
        <v>245</v>
      </c>
      <c r="B136" s="51" t="s">
        <v>200</v>
      </c>
      <c r="C136" s="50" t="s">
        <v>246</v>
      </c>
      <c r="D136" s="53">
        <v>500</v>
      </c>
      <c r="E136" s="13">
        <v>300</v>
      </c>
      <c r="F136" s="16">
        <f t="shared" si="6"/>
        <v>0.6</v>
      </c>
      <c r="G136" s="55"/>
      <c r="H136" s="133">
        <v>500</v>
      </c>
      <c r="I136" s="2">
        <v>475</v>
      </c>
      <c r="J136" s="16">
        <f t="shared" si="7"/>
        <v>0.95</v>
      </c>
    </row>
    <row r="137" spans="1:10" ht="15" x14ac:dyDescent="0.25">
      <c r="A137" s="50" t="s">
        <v>247</v>
      </c>
      <c r="B137" s="51" t="s">
        <v>200</v>
      </c>
      <c r="C137" s="50" t="s">
        <v>248</v>
      </c>
      <c r="D137" s="59">
        <v>330000</v>
      </c>
      <c r="E137" s="13">
        <v>320139.21000000002</v>
      </c>
      <c r="F137" s="16">
        <f t="shared" si="6"/>
        <v>0.97011881818181822</v>
      </c>
      <c r="G137" s="55" t="s">
        <v>249</v>
      </c>
      <c r="H137" s="133">
        <f>1847*175</f>
        <v>323225</v>
      </c>
      <c r="I137" s="2"/>
      <c r="J137" s="16">
        <f t="shared" si="7"/>
        <v>0</v>
      </c>
    </row>
    <row r="138" spans="1:10" ht="15" x14ac:dyDescent="0.25">
      <c r="A138" s="56" t="s">
        <v>250</v>
      </c>
      <c r="B138" s="51" t="s">
        <v>200</v>
      </c>
      <c r="C138" s="56" t="s">
        <v>251</v>
      </c>
      <c r="D138" s="60">
        <v>2067.36</v>
      </c>
      <c r="E138" s="2">
        <v>2067.36</v>
      </c>
      <c r="F138" s="16">
        <f t="shared" si="6"/>
        <v>1</v>
      </c>
      <c r="G138" s="55" t="s">
        <v>252</v>
      </c>
      <c r="H138" s="133">
        <v>2067</v>
      </c>
      <c r="I138" s="2">
        <v>1033.68</v>
      </c>
      <c r="J138" s="16">
        <f t="shared" si="7"/>
        <v>0.50008708272859215</v>
      </c>
    </row>
    <row r="139" spans="1:10" ht="15" x14ac:dyDescent="0.25">
      <c r="A139" s="50" t="s">
        <v>253</v>
      </c>
      <c r="B139" s="51" t="s">
        <v>200</v>
      </c>
      <c r="C139" s="50" t="s">
        <v>254</v>
      </c>
      <c r="D139" s="53">
        <v>2000</v>
      </c>
      <c r="E139" s="2">
        <v>5012.3900000000003</v>
      </c>
      <c r="F139" s="16">
        <f t="shared" si="6"/>
        <v>2.506195</v>
      </c>
      <c r="G139" s="55" t="s">
        <v>255</v>
      </c>
      <c r="H139" s="133">
        <v>5000</v>
      </c>
      <c r="I139" s="2">
        <v>10218.43</v>
      </c>
      <c r="J139" s="16">
        <f t="shared" si="7"/>
        <v>2.0436860000000001</v>
      </c>
    </row>
    <row r="140" spans="1:10" ht="15" x14ac:dyDescent="0.25">
      <c r="A140" s="50" t="s">
        <v>256</v>
      </c>
      <c r="B140" s="51" t="s">
        <v>200</v>
      </c>
      <c r="C140" s="50" t="s">
        <v>257</v>
      </c>
      <c r="D140" s="52">
        <v>12000</v>
      </c>
      <c r="E140" s="13">
        <v>550.16</v>
      </c>
      <c r="F140" s="16">
        <f t="shared" si="6"/>
        <v>4.5846666666666661E-2</v>
      </c>
      <c r="G140" s="55"/>
      <c r="H140" s="133">
        <v>6000</v>
      </c>
      <c r="I140" s="2">
        <v>4587.62</v>
      </c>
      <c r="J140" s="16">
        <f t="shared" si="7"/>
        <v>0.7646033333333333</v>
      </c>
    </row>
    <row r="141" spans="1:10" ht="15" x14ac:dyDescent="0.25">
      <c r="A141" s="50" t="s">
        <v>258</v>
      </c>
      <c r="B141" s="51" t="s">
        <v>200</v>
      </c>
      <c r="C141" s="50" t="s">
        <v>259</v>
      </c>
      <c r="D141" s="57">
        <v>61800</v>
      </c>
      <c r="E141" s="2">
        <v>52929.13</v>
      </c>
      <c r="F141" s="16">
        <f t="shared" si="6"/>
        <v>0.85645841423948221</v>
      </c>
      <c r="G141" s="55" t="s">
        <v>260</v>
      </c>
      <c r="H141" s="133">
        <f>48518+5709</f>
        <v>54227</v>
      </c>
      <c r="I141" s="2">
        <v>25319.62</v>
      </c>
      <c r="J141" s="16">
        <f t="shared" si="7"/>
        <v>0.46691906245966031</v>
      </c>
    </row>
    <row r="142" spans="1:10" ht="15" x14ac:dyDescent="0.25">
      <c r="A142" s="50" t="s">
        <v>261</v>
      </c>
      <c r="B142" s="51" t="s">
        <v>200</v>
      </c>
      <c r="C142" s="50" t="s">
        <v>120</v>
      </c>
      <c r="D142" s="52">
        <v>1000</v>
      </c>
      <c r="E142" s="2">
        <v>292</v>
      </c>
      <c r="F142" s="16">
        <f t="shared" si="6"/>
        <v>0.29199999999999998</v>
      </c>
      <c r="G142" s="55" t="s">
        <v>262</v>
      </c>
      <c r="H142" s="133">
        <v>500</v>
      </c>
      <c r="I142" s="2">
        <v>1650</v>
      </c>
      <c r="J142" s="16">
        <f t="shared" si="7"/>
        <v>3.3</v>
      </c>
    </row>
    <row r="143" spans="1:10" ht="15" customHeight="1" x14ac:dyDescent="0.25">
      <c r="A143" s="50" t="s">
        <v>263</v>
      </c>
      <c r="B143" s="51" t="s">
        <v>200</v>
      </c>
      <c r="C143" s="50" t="s">
        <v>264</v>
      </c>
      <c r="D143" s="60">
        <v>5000</v>
      </c>
      <c r="E143" s="2">
        <v>60850.51</v>
      </c>
      <c r="F143" s="16">
        <f>SUM(E143/D143)</f>
        <v>12.170102</v>
      </c>
      <c r="G143" s="55" t="s">
        <v>265</v>
      </c>
      <c r="H143" s="133">
        <v>10000</v>
      </c>
      <c r="I143" s="2">
        <v>18625.66</v>
      </c>
      <c r="J143" s="16">
        <f>SUM(I143/H143)</f>
        <v>1.8625659999999999</v>
      </c>
    </row>
    <row r="144" spans="1:10" ht="15" customHeight="1" x14ac:dyDescent="0.25">
      <c r="A144" s="5" t="s">
        <v>365</v>
      </c>
      <c r="B144" s="51" t="s">
        <v>200</v>
      </c>
      <c r="C144" s="5" t="s">
        <v>275</v>
      </c>
      <c r="D144" s="61">
        <v>0</v>
      </c>
      <c r="E144" s="137">
        <v>803</v>
      </c>
      <c r="F144" s="16"/>
      <c r="G144" s="55"/>
      <c r="H144" s="135">
        <v>0</v>
      </c>
      <c r="I144" s="2">
        <v>0</v>
      </c>
      <c r="J144" s="16" t="s">
        <v>366</v>
      </c>
    </row>
    <row r="145" spans="1:10" ht="15" customHeight="1" x14ac:dyDescent="0.25">
      <c r="A145" s="50"/>
      <c r="B145" s="51"/>
      <c r="C145" s="50"/>
      <c r="D145" s="62">
        <f>SUM(D108:D143)</f>
        <v>2677070.36</v>
      </c>
      <c r="E145" s="63">
        <f>SUM(E114:E144)</f>
        <v>3134265.6599999992</v>
      </c>
      <c r="F145" s="62"/>
      <c r="G145" s="55"/>
      <c r="H145" s="64">
        <f>SUM(H114:H143)</f>
        <v>3138672</v>
      </c>
      <c r="I145" s="64">
        <f>SUM(I114:I143)</f>
        <v>1782168.4200000004</v>
      </c>
      <c r="J145" s="62"/>
    </row>
    <row r="146" spans="1:10" ht="15" x14ac:dyDescent="0.25">
      <c r="A146" s="50"/>
      <c r="B146" s="51"/>
      <c r="C146" s="50"/>
      <c r="D146" s="52"/>
      <c r="E146" s="75"/>
      <c r="F146" s="86"/>
      <c r="G146" s="55"/>
      <c r="H146" s="53"/>
      <c r="I146" s="53"/>
      <c r="J146" s="86"/>
    </row>
    <row r="147" spans="1:10" ht="12.75" customHeight="1" x14ac:dyDescent="0.2">
      <c r="A147" s="113" t="s">
        <v>0</v>
      </c>
      <c r="B147" s="113" t="s">
        <v>1</v>
      </c>
      <c r="C147" s="113" t="s">
        <v>2</v>
      </c>
      <c r="D147" s="114" t="s">
        <v>5</v>
      </c>
      <c r="E147" s="115">
        <v>44561</v>
      </c>
      <c r="F147" s="115" t="s">
        <v>3</v>
      </c>
      <c r="G147" s="113" t="s">
        <v>4</v>
      </c>
      <c r="H147" s="114" t="s">
        <v>350</v>
      </c>
      <c r="I147" s="116">
        <v>44756</v>
      </c>
      <c r="J147" s="115" t="s">
        <v>3</v>
      </c>
    </row>
    <row r="148" spans="1:10" ht="15" x14ac:dyDescent="0.25">
      <c r="A148" s="87" t="s">
        <v>266</v>
      </c>
      <c r="B148" s="88" t="s">
        <v>200</v>
      </c>
      <c r="C148" s="87" t="s">
        <v>248</v>
      </c>
      <c r="D148" s="90"/>
      <c r="E148" s="125">
        <v>33656.57</v>
      </c>
      <c r="F148" s="92" t="e">
        <f>SUM(E148/D148)</f>
        <v>#DIV/0!</v>
      </c>
      <c r="G148" s="89" t="s">
        <v>267</v>
      </c>
      <c r="H148" s="90"/>
      <c r="I148" s="125"/>
      <c r="J148" s="92"/>
    </row>
    <row r="149" spans="1:10" ht="15" x14ac:dyDescent="0.25">
      <c r="A149" s="87" t="s">
        <v>268</v>
      </c>
      <c r="B149" s="88" t="s">
        <v>200</v>
      </c>
      <c r="C149" s="87" t="s">
        <v>257</v>
      </c>
      <c r="D149" s="90"/>
      <c r="E149" s="91">
        <v>0</v>
      </c>
      <c r="F149" s="91"/>
      <c r="G149" s="89"/>
      <c r="H149" s="90"/>
      <c r="I149" s="90"/>
      <c r="J149" s="91"/>
    </row>
    <row r="150" spans="1:10" ht="12.75" customHeight="1" x14ac:dyDescent="0.25">
      <c r="A150" s="87"/>
      <c r="B150" s="88"/>
      <c r="C150" s="87"/>
      <c r="D150" s="87"/>
      <c r="E150" s="87"/>
      <c r="F150" s="87"/>
      <c r="G150" s="89"/>
      <c r="H150" s="87"/>
      <c r="I150" s="87"/>
      <c r="J150" s="87"/>
    </row>
    <row r="151" spans="1:10" ht="15" x14ac:dyDescent="0.25">
      <c r="A151" s="87" t="s">
        <v>269</v>
      </c>
      <c r="B151" s="88" t="s">
        <v>200</v>
      </c>
      <c r="C151" s="87" t="s">
        <v>270</v>
      </c>
      <c r="D151" s="90">
        <v>0</v>
      </c>
      <c r="E151" s="91">
        <v>27382</v>
      </c>
      <c r="F151" s="91"/>
      <c r="G151" s="89"/>
      <c r="H151" s="90"/>
      <c r="I151" s="90"/>
      <c r="J151" s="91"/>
    </row>
    <row r="152" spans="1:10" ht="15" x14ac:dyDescent="0.25">
      <c r="A152" s="87" t="s">
        <v>271</v>
      </c>
      <c r="B152" s="88" t="s">
        <v>200</v>
      </c>
      <c r="C152" s="87" t="s">
        <v>257</v>
      </c>
      <c r="D152" s="90"/>
      <c r="E152" s="91">
        <v>0</v>
      </c>
      <c r="F152" s="91"/>
      <c r="G152" s="89" t="s">
        <v>272</v>
      </c>
      <c r="H152" s="90"/>
      <c r="I152" s="90"/>
      <c r="J152" s="91"/>
    </row>
    <row r="153" spans="1:10" ht="15" x14ac:dyDescent="0.25">
      <c r="A153" s="87" t="s">
        <v>273</v>
      </c>
      <c r="B153" s="88" t="s">
        <v>200</v>
      </c>
      <c r="C153" s="87" t="s">
        <v>264</v>
      </c>
      <c r="D153" s="90"/>
      <c r="E153" s="93">
        <v>0</v>
      </c>
      <c r="F153" s="93"/>
      <c r="G153" s="89"/>
      <c r="H153" s="90"/>
      <c r="I153" s="90"/>
      <c r="J153" s="93"/>
    </row>
    <row r="154" spans="1:10" ht="15" x14ac:dyDescent="0.25">
      <c r="A154" s="87" t="s">
        <v>274</v>
      </c>
      <c r="B154" s="88" t="s">
        <v>200</v>
      </c>
      <c r="C154" s="87" t="s">
        <v>275</v>
      </c>
      <c r="D154" s="90"/>
      <c r="E154" s="91">
        <v>0</v>
      </c>
      <c r="F154" s="91"/>
      <c r="G154" s="89"/>
      <c r="H154" s="90"/>
      <c r="I154" s="90"/>
      <c r="J154" s="91"/>
    </row>
    <row r="155" spans="1:10" ht="12.75" customHeight="1" x14ac:dyDescent="0.25">
      <c r="A155" s="87"/>
      <c r="B155" s="88"/>
      <c r="C155" s="87"/>
      <c r="D155" s="87"/>
      <c r="E155" s="87"/>
      <c r="F155" s="87"/>
      <c r="G155" s="89"/>
      <c r="H155" s="87"/>
      <c r="I155" s="87"/>
      <c r="J155" s="87"/>
    </row>
    <row r="156" spans="1:10" ht="15" x14ac:dyDescent="0.25">
      <c r="A156" s="87" t="s">
        <v>276</v>
      </c>
      <c r="B156" s="88" t="s">
        <v>200</v>
      </c>
      <c r="C156" s="87" t="s">
        <v>257</v>
      </c>
      <c r="D156" s="90"/>
      <c r="E156" s="94"/>
      <c r="F156" s="94"/>
      <c r="G156" s="89"/>
      <c r="H156" s="90"/>
      <c r="I156" s="90"/>
      <c r="J156" s="94"/>
    </row>
    <row r="157" spans="1:10" ht="15" x14ac:dyDescent="0.25">
      <c r="A157" s="95" t="s">
        <v>277</v>
      </c>
      <c r="B157" s="88" t="s">
        <v>200</v>
      </c>
      <c r="C157" s="87" t="s">
        <v>264</v>
      </c>
      <c r="D157" s="94">
        <v>0</v>
      </c>
      <c r="E157" s="94">
        <v>781.68</v>
      </c>
      <c r="F157" s="96"/>
      <c r="G157" s="89"/>
      <c r="H157" s="90"/>
      <c r="I157" s="125">
        <v>243.63</v>
      </c>
      <c r="J157" s="96"/>
    </row>
    <row r="158" spans="1:10" ht="15" x14ac:dyDescent="0.25">
      <c r="A158" s="87" t="s">
        <v>278</v>
      </c>
      <c r="B158" s="88" t="s">
        <v>200</v>
      </c>
      <c r="C158" s="87" t="s">
        <v>275</v>
      </c>
      <c r="D158" s="90"/>
      <c r="E158" s="125">
        <v>100000</v>
      </c>
      <c r="F158" s="91"/>
      <c r="G158" s="89"/>
      <c r="H158" s="90"/>
      <c r="I158" s="90"/>
      <c r="J158" s="91"/>
    </row>
    <row r="159" spans="1:10" ht="12.75" customHeight="1" x14ac:dyDescent="0.25">
      <c r="A159" s="87"/>
      <c r="B159" s="88"/>
      <c r="C159" s="87"/>
      <c r="D159" s="87"/>
      <c r="E159" s="87"/>
      <c r="F159" s="87"/>
      <c r="G159" s="89"/>
      <c r="H159" s="87"/>
      <c r="I159" s="87"/>
      <c r="J159" s="87"/>
    </row>
    <row r="160" spans="1:10" ht="15" x14ac:dyDescent="0.25">
      <c r="A160" s="87" t="s">
        <v>279</v>
      </c>
      <c r="B160" s="88" t="s">
        <v>200</v>
      </c>
      <c r="C160" s="87" t="s">
        <v>257</v>
      </c>
      <c r="D160" s="90"/>
      <c r="E160" s="97">
        <v>0</v>
      </c>
      <c r="F160" s="97"/>
      <c r="G160" s="89"/>
      <c r="H160" s="90"/>
      <c r="I160" s="90"/>
      <c r="J160" s="97"/>
    </row>
    <row r="161" spans="1:14" ht="12.75" customHeight="1" x14ac:dyDescent="0.25">
      <c r="A161" s="87"/>
      <c r="B161" s="88"/>
      <c r="C161" s="87"/>
      <c r="D161" s="90"/>
      <c r="E161" s="97"/>
      <c r="F161" s="97"/>
      <c r="G161" s="89"/>
      <c r="H161" s="90"/>
      <c r="I161" s="90"/>
      <c r="J161" s="97"/>
    </row>
    <row r="162" spans="1:14" ht="15" customHeight="1" x14ac:dyDescent="0.2">
      <c r="A162" s="98" t="s">
        <v>280</v>
      </c>
      <c r="B162" s="98" t="s">
        <v>281</v>
      </c>
      <c r="C162" s="98" t="s">
        <v>257</v>
      </c>
      <c r="D162" s="91">
        <v>0</v>
      </c>
      <c r="E162" s="91">
        <v>0</v>
      </c>
      <c r="F162" s="91"/>
      <c r="G162" s="91"/>
      <c r="H162" s="98"/>
      <c r="I162" s="98"/>
      <c r="J162" s="91"/>
      <c r="N162" s="27">
        <f>1974877+332067+202752+308+12000+132800+3000+12000+2000</f>
        <v>2671804</v>
      </c>
    </row>
    <row r="163" spans="1:14" ht="15" customHeight="1" x14ac:dyDescent="0.2">
      <c r="A163" s="98" t="s">
        <v>282</v>
      </c>
      <c r="B163" s="98" t="s">
        <v>283</v>
      </c>
      <c r="C163" s="98" t="s">
        <v>284</v>
      </c>
      <c r="D163" s="91">
        <v>0</v>
      </c>
      <c r="E163" s="91">
        <v>0</v>
      </c>
      <c r="F163" s="91"/>
      <c r="G163" s="91"/>
      <c r="H163" s="98"/>
      <c r="I163" s="98"/>
      <c r="J163" s="91"/>
    </row>
    <row r="164" spans="1:14" ht="15" customHeight="1" x14ac:dyDescent="0.2">
      <c r="A164" s="98" t="s">
        <v>285</v>
      </c>
      <c r="B164" s="98" t="s">
        <v>286</v>
      </c>
      <c r="C164" s="98" t="s">
        <v>275</v>
      </c>
      <c r="D164" s="91">
        <v>0</v>
      </c>
      <c r="E164" s="91">
        <v>0</v>
      </c>
      <c r="F164" s="91"/>
      <c r="G164" s="91"/>
      <c r="H164" s="98"/>
      <c r="I164" s="98"/>
      <c r="J164" s="91"/>
    </row>
    <row r="165" spans="1:14" ht="12.75" customHeight="1" x14ac:dyDescent="0.25">
      <c r="A165" s="87"/>
      <c r="B165" s="88"/>
      <c r="C165" s="87"/>
      <c r="D165" s="90"/>
      <c r="E165" s="97"/>
      <c r="F165" s="97"/>
      <c r="G165" s="89"/>
      <c r="H165" s="90"/>
      <c r="I165" s="90"/>
      <c r="J165" s="97"/>
    </row>
    <row r="166" spans="1:14" ht="15" customHeight="1" x14ac:dyDescent="0.2">
      <c r="A166" s="98" t="s">
        <v>287</v>
      </c>
      <c r="B166" s="98" t="s">
        <v>287</v>
      </c>
      <c r="C166" s="98" t="s">
        <v>288</v>
      </c>
      <c r="D166" s="91"/>
      <c r="E166" s="91"/>
      <c r="F166" s="91"/>
      <c r="G166" s="99" t="s">
        <v>289</v>
      </c>
      <c r="H166" s="98" t="s">
        <v>175</v>
      </c>
      <c r="I166" s="98" t="s">
        <v>175</v>
      </c>
      <c r="J166" s="91"/>
    </row>
    <row r="167" spans="1:14" ht="12.75" customHeight="1" x14ac:dyDescent="0.25">
      <c r="A167" s="87"/>
      <c r="B167" s="88"/>
      <c r="C167" s="87"/>
      <c r="D167" s="87"/>
      <c r="E167" s="87"/>
      <c r="F167" s="87"/>
      <c r="G167" s="89"/>
      <c r="H167" s="87"/>
      <c r="I167" s="87"/>
      <c r="J167" s="87"/>
    </row>
    <row r="168" spans="1:14" ht="15" x14ac:dyDescent="0.25">
      <c r="A168" s="87" t="s">
        <v>290</v>
      </c>
      <c r="B168" s="88" t="s">
        <v>200</v>
      </c>
      <c r="C168" s="87" t="s">
        <v>248</v>
      </c>
      <c r="D168" s="90"/>
      <c r="E168" s="125">
        <v>1740.72</v>
      </c>
      <c r="F168" s="91"/>
      <c r="G168" s="89"/>
      <c r="H168" s="90"/>
      <c r="I168" s="125">
        <v>6610.76</v>
      </c>
      <c r="J168" s="91"/>
    </row>
    <row r="169" spans="1:14" ht="15" x14ac:dyDescent="0.25">
      <c r="A169" s="87" t="s">
        <v>291</v>
      </c>
      <c r="B169" s="88" t="s">
        <v>200</v>
      </c>
      <c r="C169" s="87" t="s">
        <v>254</v>
      </c>
      <c r="D169" s="90">
        <v>0</v>
      </c>
      <c r="E169" s="94"/>
      <c r="F169" s="94"/>
      <c r="G169" s="89" t="s">
        <v>292</v>
      </c>
      <c r="H169" s="90"/>
      <c r="I169" s="90"/>
      <c r="J169" s="94"/>
    </row>
    <row r="170" spans="1:14" ht="15" x14ac:dyDescent="0.25">
      <c r="A170" s="87" t="s">
        <v>293</v>
      </c>
      <c r="B170" s="88" t="s">
        <v>200</v>
      </c>
      <c r="C170" s="87" t="s">
        <v>257</v>
      </c>
      <c r="D170" s="90"/>
      <c r="E170" s="91">
        <v>0</v>
      </c>
      <c r="F170" s="91"/>
      <c r="G170" s="89"/>
      <c r="H170" s="90"/>
      <c r="I170" s="90"/>
      <c r="J170" s="91"/>
    </row>
    <row r="171" spans="1:14" ht="12.75" customHeight="1" x14ac:dyDescent="0.25">
      <c r="A171" s="50"/>
      <c r="B171" s="51"/>
      <c r="C171" s="50"/>
      <c r="D171" s="50"/>
      <c r="E171" s="50"/>
      <c r="F171" s="50"/>
      <c r="G171" s="65"/>
      <c r="H171" s="50"/>
      <c r="I171" s="50"/>
      <c r="J171" s="50"/>
    </row>
    <row r="172" spans="1:14" ht="15" x14ac:dyDescent="0.25">
      <c r="A172" s="100" t="s">
        <v>294</v>
      </c>
      <c r="B172" s="136" t="s">
        <v>134</v>
      </c>
      <c r="C172" s="100" t="s">
        <v>254</v>
      </c>
      <c r="D172" s="102"/>
      <c r="E172" s="127">
        <v>1250.47</v>
      </c>
      <c r="F172" s="80"/>
      <c r="G172" s="103"/>
      <c r="H172" s="102"/>
      <c r="I172" s="127"/>
      <c r="J172" s="80"/>
    </row>
    <row r="173" spans="1:14" ht="15" x14ac:dyDescent="0.25">
      <c r="A173" s="100" t="s">
        <v>295</v>
      </c>
      <c r="B173" s="101" t="s">
        <v>134</v>
      </c>
      <c r="C173" s="100" t="s">
        <v>296</v>
      </c>
      <c r="D173" s="102"/>
      <c r="E173" s="80">
        <v>172792.47</v>
      </c>
      <c r="F173" s="80"/>
      <c r="G173" s="103"/>
      <c r="H173" s="102"/>
      <c r="I173" s="80">
        <v>20848.72</v>
      </c>
      <c r="J173" s="80"/>
    </row>
    <row r="174" spans="1:14" ht="15" x14ac:dyDescent="0.25">
      <c r="A174" s="100" t="s">
        <v>297</v>
      </c>
      <c r="B174" s="101" t="s">
        <v>134</v>
      </c>
      <c r="C174" s="100" t="s">
        <v>298</v>
      </c>
      <c r="D174" s="102"/>
      <c r="E174" s="80">
        <v>28020</v>
      </c>
      <c r="F174" s="80"/>
      <c r="G174" s="103"/>
      <c r="H174" s="102"/>
      <c r="I174" s="80">
        <v>209150</v>
      </c>
      <c r="J174" s="80"/>
    </row>
    <row r="175" spans="1:14" ht="15" x14ac:dyDescent="0.25">
      <c r="A175" s="100" t="s">
        <v>299</v>
      </c>
      <c r="B175" s="101" t="s">
        <v>134</v>
      </c>
      <c r="C175" s="100" t="s">
        <v>300</v>
      </c>
      <c r="D175" s="100"/>
      <c r="E175" s="100"/>
      <c r="F175" s="80"/>
      <c r="G175" s="103"/>
      <c r="H175" s="100"/>
      <c r="I175" s="100"/>
      <c r="J175" s="80"/>
    </row>
    <row r="176" spans="1:14" ht="15" x14ac:dyDescent="0.25">
      <c r="A176" s="100" t="s">
        <v>301</v>
      </c>
      <c r="B176" s="101" t="s">
        <v>134</v>
      </c>
      <c r="C176" s="100" t="s">
        <v>302</v>
      </c>
      <c r="D176" s="100"/>
      <c r="E176" s="100"/>
      <c r="F176" s="80"/>
      <c r="G176" s="103"/>
      <c r="H176" s="100"/>
      <c r="I176" s="100"/>
      <c r="J176" s="80"/>
    </row>
    <row r="177" spans="1:10" ht="15" x14ac:dyDescent="0.25">
      <c r="A177" s="100" t="s">
        <v>303</v>
      </c>
      <c r="B177" s="101" t="s">
        <v>134</v>
      </c>
      <c r="C177" s="100" t="s">
        <v>284</v>
      </c>
      <c r="D177" s="100"/>
      <c r="E177" s="121">
        <v>20161.36</v>
      </c>
      <c r="F177" s="81"/>
      <c r="G177" s="103"/>
      <c r="H177" s="100"/>
      <c r="I177" s="121">
        <v>5227.6499999999996</v>
      </c>
      <c r="J177" s="81"/>
    </row>
    <row r="178" spans="1:10" ht="15" x14ac:dyDescent="0.25">
      <c r="A178" s="100" t="s">
        <v>304</v>
      </c>
      <c r="B178" s="101" t="s">
        <v>134</v>
      </c>
      <c r="C178" s="100" t="s">
        <v>305</v>
      </c>
      <c r="D178" s="102"/>
      <c r="E178" s="102"/>
      <c r="F178" s="80"/>
      <c r="G178" s="103"/>
      <c r="H178" s="102"/>
      <c r="I178" s="102"/>
      <c r="J178" s="80"/>
    </row>
    <row r="179" spans="1:10" ht="15" x14ac:dyDescent="0.25">
      <c r="A179" s="100" t="s">
        <v>306</v>
      </c>
      <c r="B179" s="101" t="s">
        <v>134</v>
      </c>
      <c r="C179" s="100" t="s">
        <v>275</v>
      </c>
      <c r="D179" s="102"/>
      <c r="E179" s="102"/>
      <c r="F179" s="80"/>
      <c r="G179" s="103"/>
      <c r="H179" s="102"/>
      <c r="I179" s="102"/>
      <c r="J179" s="80"/>
    </row>
    <row r="180" spans="1:10" ht="12.75" customHeight="1" x14ac:dyDescent="0.25">
      <c r="A180" s="100"/>
      <c r="B180" s="101"/>
      <c r="C180" s="100"/>
      <c r="D180" s="100"/>
      <c r="E180" s="100"/>
      <c r="F180" s="100"/>
      <c r="G180" s="103"/>
      <c r="H180" s="100"/>
      <c r="I180" s="100"/>
      <c r="J180" s="100"/>
    </row>
    <row r="181" spans="1:10" ht="15" x14ac:dyDescent="0.25">
      <c r="A181" s="100" t="s">
        <v>307</v>
      </c>
      <c r="B181" s="101" t="s">
        <v>134</v>
      </c>
      <c r="C181" s="100" t="s">
        <v>254</v>
      </c>
      <c r="D181" s="102"/>
      <c r="E181" s="102"/>
      <c r="F181" s="80"/>
      <c r="G181" s="103"/>
      <c r="H181" s="102"/>
      <c r="I181" s="102"/>
      <c r="J181" s="80"/>
    </row>
    <row r="182" spans="1:10" ht="15" x14ac:dyDescent="0.25">
      <c r="A182" s="100" t="s">
        <v>308</v>
      </c>
      <c r="B182" s="101" t="s">
        <v>134</v>
      </c>
      <c r="C182" s="100" t="s">
        <v>309</v>
      </c>
      <c r="D182" s="102"/>
      <c r="E182" s="80">
        <v>39051.74</v>
      </c>
      <c r="F182" s="80"/>
      <c r="G182" s="103"/>
      <c r="H182" s="102"/>
      <c r="I182" s="102"/>
      <c r="J182" s="80"/>
    </row>
    <row r="183" spans="1:10" ht="15" x14ac:dyDescent="0.25">
      <c r="A183" s="100" t="s">
        <v>310</v>
      </c>
      <c r="B183" s="101" t="s">
        <v>134</v>
      </c>
      <c r="C183" s="100" t="s">
        <v>284</v>
      </c>
      <c r="D183" s="100"/>
      <c r="E183" s="80">
        <v>12082.77</v>
      </c>
      <c r="F183" s="81"/>
      <c r="G183" s="103"/>
      <c r="H183" s="100"/>
      <c r="I183" s="80">
        <v>8270.81</v>
      </c>
      <c r="J183" s="81"/>
    </row>
    <row r="184" spans="1:10" ht="15" x14ac:dyDescent="0.25">
      <c r="A184" s="100" t="s">
        <v>311</v>
      </c>
      <c r="B184" s="101" t="s">
        <v>139</v>
      </c>
      <c r="C184" s="100" t="s">
        <v>312</v>
      </c>
      <c r="D184" s="102"/>
      <c r="E184" s="121">
        <v>79831.5</v>
      </c>
      <c r="F184" s="81"/>
      <c r="G184" s="103"/>
      <c r="H184" s="102"/>
      <c r="I184" s="80">
        <v>28446.77</v>
      </c>
      <c r="J184" s="81"/>
    </row>
    <row r="185" spans="1:10" ht="15" x14ac:dyDescent="0.25">
      <c r="A185" s="100" t="s">
        <v>313</v>
      </c>
      <c r="B185" s="101" t="s">
        <v>139</v>
      </c>
      <c r="C185" s="100" t="s">
        <v>314</v>
      </c>
      <c r="D185" s="102"/>
      <c r="E185" s="80">
        <v>19880</v>
      </c>
      <c r="F185" s="81"/>
      <c r="G185" s="103"/>
      <c r="H185" s="102"/>
      <c r="I185" s="80">
        <v>213710</v>
      </c>
      <c r="J185" s="81"/>
    </row>
    <row r="186" spans="1:10" ht="15" x14ac:dyDescent="0.25">
      <c r="A186" s="100" t="s">
        <v>315</v>
      </c>
      <c r="B186" s="101" t="s">
        <v>139</v>
      </c>
      <c r="C186" s="100" t="s">
        <v>305</v>
      </c>
      <c r="D186" s="102"/>
      <c r="E186" s="80">
        <v>0</v>
      </c>
      <c r="F186" s="80"/>
      <c r="G186" s="103"/>
      <c r="H186" s="102"/>
      <c r="I186" s="102"/>
      <c r="J186" s="80"/>
    </row>
    <row r="187" spans="1:10" ht="12.75" customHeight="1" x14ac:dyDescent="0.25">
      <c r="A187" s="100"/>
      <c r="B187" s="82"/>
      <c r="C187" s="100"/>
      <c r="D187" s="100"/>
      <c r="E187" s="100"/>
      <c r="F187" s="100"/>
      <c r="G187" s="104"/>
      <c r="H187" s="100"/>
      <c r="I187" s="100"/>
      <c r="J187" s="100"/>
    </row>
    <row r="188" spans="1:10" ht="15" x14ac:dyDescent="0.25">
      <c r="A188" s="100"/>
      <c r="B188" s="82"/>
      <c r="C188" s="100"/>
      <c r="D188" s="105">
        <f>+SUM(D114:D143)+SUM(D148:D186)</f>
        <v>2677070.36</v>
      </c>
      <c r="E188" s="106">
        <f>+SUM(E145)+SUM(E148:E186)</f>
        <v>3670896.9399999995</v>
      </c>
      <c r="F188" s="105"/>
      <c r="G188" s="104"/>
      <c r="H188" s="105">
        <f>+SUM(H114:H143)+SUM(H148:H186)</f>
        <v>3138672</v>
      </c>
      <c r="I188" s="105">
        <f>+SUM(I114:I143)+SUM(I148:I186)</f>
        <v>2274676.7600000002</v>
      </c>
      <c r="J188" s="105"/>
    </row>
  </sheetData>
  <pageMargins left="0.25" right="0.25" top="0.25" bottom="0.25" header="0.5" footer="0.5"/>
  <pageSetup paperSize="5" scale="95" orientation="landscape" r:id="rId1"/>
  <headerFooter alignWithMargins="0"/>
  <rowBreaks count="4" manualBreakCount="4">
    <brk id="40" max="9" man="1"/>
    <brk id="64" max="9" man="1"/>
    <brk id="106" max="9" man="1"/>
    <brk id="14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D1" sqref="D1"/>
    </sheetView>
  </sheetViews>
  <sheetFormatPr defaultRowHeight="12.75" x14ac:dyDescent="0.2"/>
  <cols>
    <col min="1" max="2" width="15" customWidth="1"/>
    <col min="3" max="3" width="15.85546875" customWidth="1"/>
    <col min="6" max="6" width="7.85546875" customWidth="1"/>
    <col min="7" max="7" width="7" customWidth="1"/>
    <col min="9" max="9" width="3.85546875" customWidth="1"/>
    <col min="10" max="10" width="18.85546875" customWidth="1"/>
    <col min="11" max="11" width="16.5703125" customWidth="1"/>
    <col min="12" max="12" width="15.85546875" customWidth="1"/>
    <col min="13" max="13" width="6.42578125" customWidth="1"/>
  </cols>
  <sheetData>
    <row r="1" spans="1:13" x14ac:dyDescent="0.2">
      <c r="C1" s="22"/>
      <c r="L1" s="22"/>
    </row>
    <row r="2" spans="1:13" x14ac:dyDescent="0.2">
      <c r="A2" s="24" t="s">
        <v>354</v>
      </c>
      <c r="B2" s="10"/>
      <c r="C2" s="10"/>
      <c r="J2" s="24" t="s">
        <v>355</v>
      </c>
      <c r="K2" s="10"/>
      <c r="L2" s="10"/>
      <c r="M2" s="24"/>
    </row>
    <row r="3" spans="1:13" x14ac:dyDescent="0.2">
      <c r="B3" s="9">
        <v>2021</v>
      </c>
      <c r="C3" s="9">
        <v>2022</v>
      </c>
      <c r="K3" s="9">
        <v>2021</v>
      </c>
      <c r="L3" s="9">
        <v>2022</v>
      </c>
    </row>
    <row r="4" spans="1:13" x14ac:dyDescent="0.2">
      <c r="A4" t="s">
        <v>318</v>
      </c>
      <c r="B4" s="22">
        <f>'2022 Budget'!L7</f>
        <v>858535</v>
      </c>
      <c r="C4" s="22">
        <f>'2022 Budget'!L43</f>
        <v>1096672</v>
      </c>
      <c r="J4" t="s">
        <v>318</v>
      </c>
      <c r="K4" s="23">
        <f>'2022 Budget'!P7</f>
        <v>1029326.61</v>
      </c>
      <c r="L4" s="22">
        <f>'2022 Budget'!Q43</f>
        <v>745534.90999999992</v>
      </c>
    </row>
    <row r="5" spans="1:13" x14ac:dyDescent="0.2">
      <c r="A5" t="s">
        <v>319</v>
      </c>
      <c r="B5" s="22">
        <f>'2022 Budget'!L8</f>
        <v>1321185</v>
      </c>
      <c r="C5" s="22">
        <f>'2022 Budget'!L44</f>
        <v>1308000</v>
      </c>
      <c r="J5" t="s">
        <v>319</v>
      </c>
      <c r="K5" s="23">
        <f>'2022 Budget'!P8</f>
        <v>1332582.3500000001</v>
      </c>
      <c r="L5" s="22">
        <f>'2022 Budget'!Q44</f>
        <v>931443.63</v>
      </c>
    </row>
    <row r="6" spans="1:13" x14ac:dyDescent="0.2">
      <c r="A6" t="s">
        <v>320</v>
      </c>
      <c r="B6" s="22">
        <f>'2022 Budget'!L9</f>
        <v>17500</v>
      </c>
      <c r="C6" s="22">
        <f>'2022 Budget'!L45</f>
        <v>8500</v>
      </c>
      <c r="J6" t="s">
        <v>320</v>
      </c>
      <c r="K6" s="23">
        <f>'2022 Budget'!P9</f>
        <v>7789.8099999999995</v>
      </c>
      <c r="L6" s="22">
        <f>'2022 Budget'!Q45</f>
        <v>1635.12</v>
      </c>
    </row>
    <row r="7" spans="1:13" x14ac:dyDescent="0.2">
      <c r="A7" t="s">
        <v>321</v>
      </c>
      <c r="B7" s="22">
        <f>'2022 Budget'!L10</f>
        <v>342000</v>
      </c>
      <c r="C7" s="22">
        <f>'2022 Budget'!L46</f>
        <v>342000</v>
      </c>
      <c r="J7" t="s">
        <v>321</v>
      </c>
      <c r="K7" s="23">
        <f>'2022 Budget'!P10</f>
        <v>313804.94</v>
      </c>
      <c r="L7" s="22">
        <f>'2022 Budget'!Q46</f>
        <v>162180.97</v>
      </c>
    </row>
    <row r="8" spans="1:13" x14ac:dyDescent="0.2">
      <c r="A8" t="s">
        <v>322</v>
      </c>
      <c r="B8" s="22">
        <f>'2022 Budget'!L11</f>
        <v>30000</v>
      </c>
      <c r="C8" s="22">
        <f>'2022 Budget'!L47</f>
        <v>39000</v>
      </c>
      <c r="J8" t="s">
        <v>322</v>
      </c>
      <c r="K8" s="23">
        <f>'2022 Budget'!P11</f>
        <v>40306.839999999997</v>
      </c>
      <c r="L8" s="22">
        <f>'2022 Budget'!Q47</f>
        <v>12424.18</v>
      </c>
    </row>
    <row r="9" spans="1:13" x14ac:dyDescent="0.2">
      <c r="A9" t="s">
        <v>323</v>
      </c>
      <c r="B9" s="22">
        <f>'2022 Budget'!L12</f>
        <v>76500</v>
      </c>
      <c r="C9" s="22">
        <f>'2022 Budget'!L48</f>
        <v>66500</v>
      </c>
      <c r="J9" t="s">
        <v>323</v>
      </c>
      <c r="K9" s="23">
        <f>'2022 Budget'!P12</f>
        <v>60447.67</v>
      </c>
      <c r="L9" s="22">
        <f>'2022 Budget'!Q48</f>
        <v>18723.920000000002</v>
      </c>
    </row>
    <row r="10" spans="1:13" x14ac:dyDescent="0.2">
      <c r="A10" t="s">
        <v>324</v>
      </c>
      <c r="B10" s="22">
        <f>'2022 Budget'!L13</f>
        <v>31000</v>
      </c>
      <c r="C10" s="22">
        <f>'2022 Budget'!L49</f>
        <v>28000</v>
      </c>
      <c r="J10" t="s">
        <v>324</v>
      </c>
      <c r="K10" s="23">
        <f>'2022 Budget'!P13</f>
        <v>28953.64</v>
      </c>
      <c r="L10" s="22">
        <f>'2022 Budget'!Q49</f>
        <v>14035.880000000001</v>
      </c>
    </row>
    <row r="11" spans="1:13" x14ac:dyDescent="0.2">
      <c r="A11" t="s">
        <v>325</v>
      </c>
      <c r="C11" s="22">
        <f>'2022 Budget'!L50</f>
        <v>250000</v>
      </c>
      <c r="J11" t="s">
        <v>325</v>
      </c>
      <c r="L11" s="22">
        <f>'2022 Budget'!Q50</f>
        <v>0</v>
      </c>
    </row>
  </sheetData>
  <pageMargins left="0.45" right="0.45" top="0.75" bottom="0.75" header="0.3" footer="0.3"/>
  <pageSetup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10" sqref="A1:XFD1048576"/>
    </sheetView>
  </sheetViews>
  <sheetFormatPr defaultRowHeight="12.75" x14ac:dyDescent="0.2"/>
  <cols>
    <col min="1" max="1" width="15.85546875" customWidth="1"/>
    <col min="9" max="9" width="15.85546875" customWidth="1"/>
  </cols>
  <sheetData>
    <row r="1" spans="1:11" x14ac:dyDescent="0.2">
      <c r="A1" s="10" t="s">
        <v>316</v>
      </c>
      <c r="B1" s="10"/>
      <c r="C1" s="10"/>
      <c r="I1" s="10" t="s">
        <v>317</v>
      </c>
      <c r="J1" s="10"/>
      <c r="K1" s="10"/>
    </row>
    <row r="3" spans="1:11" x14ac:dyDescent="0.2">
      <c r="A3" s="22">
        <f>'2022 Budget'!L7</f>
        <v>858535</v>
      </c>
      <c r="B3" t="s">
        <v>318</v>
      </c>
      <c r="I3" s="23">
        <f>'2022 Budget'!P7</f>
        <v>1029326.61</v>
      </c>
      <c r="J3" t="s">
        <v>318</v>
      </c>
    </row>
    <row r="4" spans="1:11" x14ac:dyDescent="0.2">
      <c r="A4" s="22">
        <f>'2022 Budget'!L8</f>
        <v>1321185</v>
      </c>
      <c r="B4" t="s">
        <v>319</v>
      </c>
      <c r="I4" s="23">
        <f>'2022 Budget'!P8</f>
        <v>1332582.3500000001</v>
      </c>
      <c r="J4" t="s">
        <v>319</v>
      </c>
    </row>
    <row r="5" spans="1:11" x14ac:dyDescent="0.2">
      <c r="A5" s="22">
        <f>'2022 Budget'!L9</f>
        <v>17500</v>
      </c>
      <c r="B5" t="s">
        <v>320</v>
      </c>
      <c r="I5" s="23">
        <f>'2022 Budget'!P9</f>
        <v>7789.8099999999995</v>
      </c>
      <c r="J5" t="s">
        <v>320</v>
      </c>
    </row>
    <row r="6" spans="1:11" x14ac:dyDescent="0.2">
      <c r="A6" s="22">
        <f>'2022 Budget'!L10</f>
        <v>342000</v>
      </c>
      <c r="B6" t="s">
        <v>321</v>
      </c>
      <c r="I6" s="23">
        <f>'2022 Budget'!P10</f>
        <v>313804.94</v>
      </c>
      <c r="J6" t="s">
        <v>321</v>
      </c>
    </row>
    <row r="7" spans="1:11" x14ac:dyDescent="0.2">
      <c r="A7" s="22">
        <f>'2022 Budget'!L11</f>
        <v>30000</v>
      </c>
      <c r="B7" t="s">
        <v>322</v>
      </c>
      <c r="I7" s="23">
        <f>'2022 Budget'!P11</f>
        <v>40306.839999999997</v>
      </c>
      <c r="J7" t="s">
        <v>322</v>
      </c>
    </row>
    <row r="8" spans="1:11" x14ac:dyDescent="0.2">
      <c r="A8" s="22">
        <f>'2022 Budget'!L12</f>
        <v>76500</v>
      </c>
      <c r="B8" t="s">
        <v>323</v>
      </c>
      <c r="I8" s="23">
        <f>'2022 Budget'!P12</f>
        <v>60447.67</v>
      </c>
      <c r="J8" t="s">
        <v>323</v>
      </c>
    </row>
    <row r="9" spans="1:11" x14ac:dyDescent="0.2">
      <c r="A9" s="22">
        <f>'2022 Budget'!L13</f>
        <v>31000</v>
      </c>
      <c r="B9" t="s">
        <v>324</v>
      </c>
      <c r="I9" s="23">
        <f>'2022 Budget'!P13</f>
        <v>28953.64</v>
      </c>
      <c r="J9" t="s">
        <v>324</v>
      </c>
    </row>
    <row r="10" spans="1:11" x14ac:dyDescent="0.2">
      <c r="A10" s="22"/>
      <c r="B10" t="s">
        <v>325</v>
      </c>
      <c r="I10" s="22"/>
      <c r="J10" t="s">
        <v>325</v>
      </c>
    </row>
  </sheetData>
  <pageMargins left="0.7" right="0.7" top="0.75" bottom="0.75" header="0.3" footer="0.3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R10" sqref="R10"/>
    </sheetView>
  </sheetViews>
  <sheetFormatPr defaultRowHeight="12.75" x14ac:dyDescent="0.2"/>
  <cols>
    <col min="1" max="1" width="15.85546875" customWidth="1"/>
    <col min="9" max="9" width="15.85546875" customWidth="1"/>
    <col min="15" max="15" width="9.140625" customWidth="1"/>
    <col min="16" max="16" width="0.140625" customWidth="1"/>
  </cols>
  <sheetData>
    <row r="1" spans="1:11" x14ac:dyDescent="0.2">
      <c r="A1" s="10" t="s">
        <v>354</v>
      </c>
      <c r="B1" s="10"/>
      <c r="C1" s="10"/>
      <c r="I1" s="10" t="s">
        <v>355</v>
      </c>
      <c r="J1" s="10"/>
      <c r="K1" s="10"/>
    </row>
    <row r="3" spans="1:11" x14ac:dyDescent="0.2">
      <c r="A3" s="22">
        <f>'2022 Budget'!L43</f>
        <v>1096672</v>
      </c>
      <c r="B3" t="s">
        <v>318</v>
      </c>
      <c r="I3" s="23">
        <f>'2022 Budget'!Q43</f>
        <v>745534.90999999992</v>
      </c>
      <c r="J3" t="s">
        <v>318</v>
      </c>
    </row>
    <row r="4" spans="1:11" x14ac:dyDescent="0.2">
      <c r="A4" s="22">
        <f>'2022 Budget'!L44</f>
        <v>1308000</v>
      </c>
      <c r="B4" t="s">
        <v>319</v>
      </c>
      <c r="I4" s="23">
        <f>'2022 Budget'!Q44</f>
        <v>931443.63</v>
      </c>
      <c r="J4" t="s">
        <v>319</v>
      </c>
    </row>
    <row r="5" spans="1:11" x14ac:dyDescent="0.2">
      <c r="A5" s="22">
        <f>'2022 Budget'!L45</f>
        <v>8500</v>
      </c>
      <c r="B5" t="s">
        <v>320</v>
      </c>
      <c r="I5" s="23">
        <f>'2022 Budget'!Q45</f>
        <v>1635.12</v>
      </c>
      <c r="J5" t="s">
        <v>320</v>
      </c>
    </row>
    <row r="6" spans="1:11" x14ac:dyDescent="0.2">
      <c r="A6" s="22">
        <f>'2022 Budget'!L46</f>
        <v>342000</v>
      </c>
      <c r="B6" t="s">
        <v>321</v>
      </c>
      <c r="I6" s="23">
        <f>'2022 Budget'!Q46</f>
        <v>162180.97</v>
      </c>
      <c r="J6" t="s">
        <v>321</v>
      </c>
    </row>
    <row r="7" spans="1:11" x14ac:dyDescent="0.2">
      <c r="A7" s="22">
        <f>'2022 Budget'!L47</f>
        <v>39000</v>
      </c>
      <c r="B7" t="s">
        <v>322</v>
      </c>
      <c r="I7" s="23">
        <f>'2022 Budget'!Q47</f>
        <v>12424.18</v>
      </c>
      <c r="J7" t="s">
        <v>322</v>
      </c>
    </row>
    <row r="8" spans="1:11" x14ac:dyDescent="0.2">
      <c r="A8" s="22">
        <f>'2022 Budget'!L48</f>
        <v>66500</v>
      </c>
      <c r="B8" t="s">
        <v>323</v>
      </c>
      <c r="I8" s="23">
        <f>'2022 Budget'!Q48</f>
        <v>18723.920000000002</v>
      </c>
      <c r="J8" t="s">
        <v>323</v>
      </c>
    </row>
    <row r="9" spans="1:11" x14ac:dyDescent="0.2">
      <c r="A9" s="22">
        <f>'2022 Budget'!L49</f>
        <v>28000</v>
      </c>
      <c r="B9" t="s">
        <v>324</v>
      </c>
      <c r="I9" s="23">
        <f>'2022 Budget'!Q49</f>
        <v>14035.880000000001</v>
      </c>
      <c r="J9" t="s">
        <v>324</v>
      </c>
    </row>
    <row r="10" spans="1:11" x14ac:dyDescent="0.2">
      <c r="A10" s="22">
        <f>'2022 Budget'!L50</f>
        <v>250000</v>
      </c>
      <c r="B10" t="s">
        <v>325</v>
      </c>
      <c r="I10" s="22"/>
      <c r="J10" t="s">
        <v>325</v>
      </c>
    </row>
  </sheetData>
  <pageMargins left="0.45" right="0.45" top="0.75" bottom="0.75" header="0.3" footer="0.3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16" zoomScale="73" workbookViewId="0">
      <selection activeCell="O41" sqref="O41"/>
    </sheetView>
  </sheetViews>
  <sheetFormatPr defaultRowHeight="12.75" x14ac:dyDescent="0.2"/>
  <cols>
    <col min="1" max="1" width="22.42578125" customWidth="1"/>
    <col min="2" max="2" width="13.28515625" customWidth="1"/>
    <col min="3" max="3" width="12.140625" customWidth="1"/>
    <col min="4" max="4" width="11.85546875" customWidth="1"/>
    <col min="5" max="5" width="4.85546875" customWidth="1"/>
    <col min="6" max="6" width="12.5703125" customWidth="1"/>
    <col min="8" max="11" width="9.140625" customWidth="1"/>
    <col min="12" max="12" width="6.85546875" customWidth="1"/>
    <col min="13" max="15" width="9.140625" customWidth="1"/>
  </cols>
  <sheetData>
    <row r="1" spans="1:11" ht="48.75" customHeight="1" x14ac:dyDescent="0.2">
      <c r="A1" s="138" t="s">
        <v>340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27" customHeight="1" x14ac:dyDescent="0.2">
      <c r="A2" s="107"/>
      <c r="B2" s="108" t="s">
        <v>338</v>
      </c>
      <c r="C2" s="107" t="s">
        <v>339</v>
      </c>
      <c r="D2" s="109" t="s">
        <v>326</v>
      </c>
      <c r="E2" s="107"/>
      <c r="F2" s="110">
        <f>'2022 Budget'!E64</f>
        <v>2778863.68</v>
      </c>
    </row>
    <row r="3" spans="1:11" x14ac:dyDescent="0.2">
      <c r="A3" s="107" t="s">
        <v>333</v>
      </c>
      <c r="B3" s="111">
        <f>SUM('2022 Budget'!D5:D9,'2022 Budget'!D49)</f>
        <v>44950</v>
      </c>
      <c r="C3" s="111">
        <f>SUM('2022 Budget'!E5:E9,'2022 Budget'!E49)</f>
        <v>38118.639999999999</v>
      </c>
      <c r="D3" s="112">
        <f t="shared" ref="D3:D13" si="0">C3/B3</f>
        <v>0.84802313681868746</v>
      </c>
      <c r="E3" s="107"/>
      <c r="F3" s="112">
        <f>C3/F2</f>
        <v>1.3717347948496703E-2</v>
      </c>
    </row>
    <row r="4" spans="1:11" x14ac:dyDescent="0.2">
      <c r="A4" s="107" t="s">
        <v>337</v>
      </c>
      <c r="B4" s="111">
        <f>SUM('2022 Budget'!D10:D25)</f>
        <v>567685</v>
      </c>
      <c r="C4" s="111">
        <f>SUM('2022 Budget'!E10:E26)</f>
        <v>496949.55</v>
      </c>
      <c r="D4" s="112">
        <f t="shared" si="0"/>
        <v>0.87539665483498774</v>
      </c>
      <c r="E4" s="107"/>
      <c r="F4" s="112">
        <f>C4/F2</f>
        <v>0.17883192816424875</v>
      </c>
    </row>
    <row r="5" spans="1:11" x14ac:dyDescent="0.2">
      <c r="A5" s="107" t="s">
        <v>327</v>
      </c>
      <c r="B5" s="111">
        <f>'2022 Budget'!D27</f>
        <v>18000</v>
      </c>
      <c r="C5" s="111">
        <f>'2022 Budget'!E27</f>
        <v>20340.07</v>
      </c>
      <c r="D5" s="112">
        <f t="shared" si="0"/>
        <v>1.1300038888888888</v>
      </c>
      <c r="E5" s="107"/>
      <c r="F5" s="112">
        <f>C5/F2</f>
        <v>7.3195638009850121E-3</v>
      </c>
    </row>
    <row r="6" spans="1:11" x14ac:dyDescent="0.2">
      <c r="A6" s="107" t="s">
        <v>328</v>
      </c>
      <c r="B6" s="111">
        <f>'2022 Budget'!D28</f>
        <v>30000</v>
      </c>
      <c r="C6" s="111">
        <f>'2022 Budget'!E28</f>
        <v>40306.839999999997</v>
      </c>
      <c r="D6" s="112">
        <f t="shared" si="0"/>
        <v>1.3435613333333332</v>
      </c>
      <c r="E6" s="107"/>
      <c r="F6" s="112">
        <f>C6/F2</f>
        <v>1.4504792117042602E-2</v>
      </c>
    </row>
    <row r="7" spans="1:11" x14ac:dyDescent="0.2">
      <c r="A7" s="107" t="s">
        <v>329</v>
      </c>
      <c r="B7" s="111">
        <f>'2022 Budget'!D29</f>
        <v>16400</v>
      </c>
      <c r="C7" s="111">
        <f>'2022 Budget'!E29</f>
        <v>16500</v>
      </c>
      <c r="D7" s="112">
        <f t="shared" si="0"/>
        <v>1.0060975609756098</v>
      </c>
      <c r="E7" s="107"/>
      <c r="F7" s="112">
        <f>C7/F2</f>
        <v>5.9376788140971344E-3</v>
      </c>
    </row>
    <row r="8" spans="1:11" x14ac:dyDescent="0.2">
      <c r="A8" s="107" t="s">
        <v>336</v>
      </c>
      <c r="B8" s="111">
        <f>SUM('2022 Budget'!D30:D35)</f>
        <v>103500</v>
      </c>
      <c r="C8" s="111">
        <f>SUM('2022 Budget'!E30:E35)</f>
        <v>117323.15999999999</v>
      </c>
      <c r="D8" s="112">
        <f t="shared" si="0"/>
        <v>1.1335571014492754</v>
      </c>
      <c r="E8" s="107"/>
      <c r="F8" s="112">
        <f>C8/F2</f>
        <v>4.2219832820298682E-2</v>
      </c>
    </row>
    <row r="9" spans="1:11" x14ac:dyDescent="0.2">
      <c r="A9" s="107" t="s">
        <v>334</v>
      </c>
      <c r="B9" s="111">
        <f>SUM('2022 Budget'!D36:D38)</f>
        <v>1221185</v>
      </c>
      <c r="C9" s="111">
        <f>SUM('2022 Budget'!E36:E38)</f>
        <v>1268677.1500000001</v>
      </c>
      <c r="D9" s="112">
        <f t="shared" si="0"/>
        <v>1.0388902172889449</v>
      </c>
      <c r="E9" s="107"/>
      <c r="F9" s="112">
        <f>C9/F2</f>
        <v>0.45654529912025049</v>
      </c>
    </row>
    <row r="10" spans="1:11" x14ac:dyDescent="0.2">
      <c r="A10" s="107" t="s">
        <v>335</v>
      </c>
      <c r="B10" s="111">
        <f>SUM('2022 Budget'!D42:D44,'2022 Budget'!D56)</f>
        <v>139000</v>
      </c>
      <c r="C10" s="111">
        <f>SUM('2022 Budget'!E42:E44,'2022 Budget'!E56)</f>
        <v>298605.85000000003</v>
      </c>
      <c r="D10" s="112">
        <f t="shared" si="0"/>
        <v>2.1482435251798564</v>
      </c>
      <c r="E10" s="107"/>
      <c r="F10" s="112">
        <f>C10/F2</f>
        <v>0.10745609874608891</v>
      </c>
    </row>
    <row r="11" spans="1:11" x14ac:dyDescent="0.2">
      <c r="A11" s="107" t="s">
        <v>320</v>
      </c>
      <c r="B11" s="111">
        <f>SUM('2022 Budget'!D45:D46)</f>
        <v>17500</v>
      </c>
      <c r="C11" s="111">
        <f>SUM('2022 Budget'!E45:E46)</f>
        <v>7789.8099999999995</v>
      </c>
      <c r="D11" s="112">
        <f t="shared" si="0"/>
        <v>0.44513199999999997</v>
      </c>
      <c r="E11" s="107"/>
      <c r="F11" s="112">
        <f>C11/F2</f>
        <v>2.8032357456267876E-3</v>
      </c>
    </row>
    <row r="12" spans="1:11" x14ac:dyDescent="0.2">
      <c r="A12" s="107" t="s">
        <v>330</v>
      </c>
      <c r="B12" s="111">
        <f>SUM('2022 Budget'!D47:D48)</f>
        <v>342000</v>
      </c>
      <c r="C12" s="111">
        <f>SUM('2022 Budget'!E47:E48)</f>
        <v>313804.94</v>
      </c>
      <c r="D12" s="112">
        <f t="shared" si="0"/>
        <v>0.91755830409356731</v>
      </c>
      <c r="E12" s="107"/>
      <c r="F12" s="112">
        <f>C12/F2</f>
        <v>0.11292563296951651</v>
      </c>
    </row>
    <row r="13" spans="1:11" x14ac:dyDescent="0.2">
      <c r="A13" s="107" t="s">
        <v>331</v>
      </c>
      <c r="B13" s="111">
        <f>SUM('2022 Budget'!D50:D53)</f>
        <v>76500</v>
      </c>
      <c r="C13" s="111">
        <f>SUM('2022 Budget'!E50:E53)</f>
        <v>60447.67</v>
      </c>
      <c r="D13" s="112">
        <f t="shared" si="0"/>
        <v>0.79016562091503262</v>
      </c>
      <c r="E13" s="107"/>
      <c r="F13" s="112">
        <f>C13/F2</f>
        <v>2.1752657546699087E-2</v>
      </c>
    </row>
    <row r="14" spans="1:11" x14ac:dyDescent="0.2">
      <c r="A14" s="107" t="s">
        <v>332</v>
      </c>
      <c r="B14" s="111"/>
      <c r="C14" s="111">
        <f>'2022 Budget'!E61</f>
        <v>100000</v>
      </c>
      <c r="D14" s="112"/>
      <c r="E14" s="107"/>
      <c r="F14" s="112">
        <f>C14/F2</f>
        <v>3.59859322066493E-2</v>
      </c>
    </row>
  </sheetData>
  <mergeCells count="1">
    <mergeCell ref="A1:K1"/>
  </mergeCells>
  <pageMargins left="0.2" right="0.2" top="0.2" bottom="0.2" header="0.3" footer="0.3"/>
  <pageSetup scale="90" orientation="landscape" r:id="rId1"/>
  <headerFooter alignWithMargins="0"/>
  <rowBreaks count="1" manualBreakCount="1">
    <brk id="3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K70"/>
    </sheetView>
  </sheetViews>
  <sheetFormatPr defaultRowHeight="12.75" x14ac:dyDescent="0.2"/>
  <cols>
    <col min="1" max="1" width="22.42578125" customWidth="1"/>
    <col min="2" max="2" width="13.28515625" customWidth="1"/>
    <col min="3" max="3" width="12.140625" customWidth="1"/>
    <col min="4" max="4" width="11.85546875" customWidth="1"/>
    <col min="5" max="5" width="4.85546875" customWidth="1"/>
    <col min="6" max="6" width="12.5703125" customWidth="1"/>
    <col min="12" max="12" width="6.85546875" customWidth="1"/>
    <col min="13" max="15" width="9.140625" customWidth="1"/>
  </cols>
  <sheetData>
    <row r="1" spans="1:11" ht="34.5" customHeight="1" x14ac:dyDescent="0.2">
      <c r="A1" s="140" t="s">
        <v>357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7" customHeight="1" x14ac:dyDescent="0.2">
      <c r="A2" s="107"/>
      <c r="B2" s="108" t="s">
        <v>358</v>
      </c>
      <c r="C2" s="122" t="s">
        <v>359</v>
      </c>
      <c r="D2" s="109" t="s">
        <v>326</v>
      </c>
      <c r="E2" s="107"/>
      <c r="F2" s="110">
        <f>'2022 Budget'!I64</f>
        <v>1885978.6099999999</v>
      </c>
    </row>
    <row r="3" spans="1:11" x14ac:dyDescent="0.2">
      <c r="A3" s="107" t="s">
        <v>333</v>
      </c>
      <c r="B3" s="111">
        <f>SUM('2022 Budget'!H5:H9,'2022 Budget'!H49)</f>
        <v>40600</v>
      </c>
      <c r="C3" s="111">
        <f>SUM('2022 Budget'!I5:I9,'2022 Budget'!I49)</f>
        <v>19210.88</v>
      </c>
      <c r="D3" s="112">
        <f t="shared" ref="D3:D13" si="0">C3/B3</f>
        <v>0.47317438423645325</v>
      </c>
      <c r="E3" s="107"/>
      <c r="F3" s="112">
        <f>C3/F2</f>
        <v>1.0186160064667967E-2</v>
      </c>
    </row>
    <row r="4" spans="1:11" x14ac:dyDescent="0.2">
      <c r="A4" s="107" t="s">
        <v>337</v>
      </c>
      <c r="B4" s="111">
        <f>SUM('2022 Budget'!H10:H25)</f>
        <v>603668</v>
      </c>
      <c r="C4" s="111">
        <f>SUM('2022 Budget'!I10:I26)</f>
        <v>279282.53000000003</v>
      </c>
      <c r="D4" s="112">
        <f t="shared" si="0"/>
        <v>0.46264259493628951</v>
      </c>
      <c r="E4" s="107"/>
      <c r="F4" s="112">
        <f>C4/F2</f>
        <v>0.14808361479773094</v>
      </c>
    </row>
    <row r="5" spans="1:11" x14ac:dyDescent="0.2">
      <c r="A5" s="107" t="s">
        <v>327</v>
      </c>
      <c r="B5" s="111">
        <f>'2022 Budget'!H27</f>
        <v>18000</v>
      </c>
      <c r="C5" s="111">
        <f>'2022 Budget'!I27</f>
        <v>17968.57</v>
      </c>
      <c r="D5" s="112">
        <f t="shared" si="0"/>
        <v>0.99825388888888889</v>
      </c>
      <c r="E5" s="107"/>
      <c r="F5" s="112">
        <f>C5/F2</f>
        <v>9.5274516395496139E-3</v>
      </c>
    </row>
    <row r="6" spans="1:11" x14ac:dyDescent="0.2">
      <c r="A6" s="107" t="s">
        <v>328</v>
      </c>
      <c r="B6" s="111">
        <f>'2022 Budget'!H28</f>
        <v>39000</v>
      </c>
      <c r="C6" s="111">
        <f>'2022 Budget'!I28</f>
        <v>12424.18</v>
      </c>
      <c r="D6" s="112">
        <f t="shared" si="0"/>
        <v>0.31856871794871794</v>
      </c>
      <c r="E6" s="107"/>
      <c r="F6" s="112">
        <f>C6/F2</f>
        <v>6.5876568981871973E-3</v>
      </c>
    </row>
    <row r="7" spans="1:11" x14ac:dyDescent="0.2">
      <c r="A7" s="107" t="s">
        <v>329</v>
      </c>
      <c r="B7" s="111">
        <f>'2022 Budget'!H29</f>
        <v>16800</v>
      </c>
      <c r="C7" s="111">
        <f>'2022 Budget'!I29</f>
        <v>17800</v>
      </c>
      <c r="D7" s="112">
        <f t="shared" si="0"/>
        <v>1.0595238095238095</v>
      </c>
      <c r="E7" s="107"/>
      <c r="F7" s="112">
        <f>C7/F2</f>
        <v>9.4380709863936367E-3</v>
      </c>
    </row>
    <row r="8" spans="1:11" x14ac:dyDescent="0.2">
      <c r="A8" s="107" t="s">
        <v>336</v>
      </c>
      <c r="B8" s="111">
        <f>SUM('2022 Budget'!H30:H35)</f>
        <v>125104</v>
      </c>
      <c r="C8" s="111">
        <f>SUM('2022 Budget'!I30:I35)</f>
        <v>109827.27</v>
      </c>
      <c r="D8" s="112">
        <f t="shared" si="0"/>
        <v>0.87788775738585501</v>
      </c>
      <c r="E8" s="107"/>
      <c r="F8" s="112">
        <f>C8/F2</f>
        <v>5.8233571376506761E-2</v>
      </c>
    </row>
    <row r="9" spans="1:11" x14ac:dyDescent="0.2">
      <c r="A9" s="107" t="s">
        <v>334</v>
      </c>
      <c r="B9" s="111">
        <f>SUM('2022 Budget'!H36:H38)</f>
        <v>1308000</v>
      </c>
      <c r="C9" s="111">
        <f>SUM('2022 Budget'!I36:I38)</f>
        <v>931443.63</v>
      </c>
      <c r="D9" s="112">
        <f t="shared" si="0"/>
        <v>0.71211286697247711</v>
      </c>
      <c r="E9" s="107"/>
      <c r="F9" s="112">
        <f>C9/F2</f>
        <v>0.49387815167214438</v>
      </c>
    </row>
    <row r="10" spans="1:11" x14ac:dyDescent="0.2">
      <c r="A10" s="107" t="s">
        <v>335</v>
      </c>
      <c r="B10" s="111">
        <f>SUM('2022 Budget'!H42:H44,'2022 Budget'!H56)</f>
        <v>320500</v>
      </c>
      <c r="C10" s="111">
        <f>SUM('2022 Budget'!I42:I44,'2022 Budget'!I56)</f>
        <v>315481.53999999998</v>
      </c>
      <c r="D10" s="112">
        <f t="shared" si="0"/>
        <v>0.9843417784711388</v>
      </c>
      <c r="E10" s="107"/>
      <c r="F10" s="112">
        <f>C10/F2</f>
        <v>0.16727736906835863</v>
      </c>
    </row>
    <row r="11" spans="1:11" x14ac:dyDescent="0.2">
      <c r="A11" s="107" t="s">
        <v>320</v>
      </c>
      <c r="B11" s="111">
        <f>SUM('2022 Budget'!H45:H46)</f>
        <v>8500</v>
      </c>
      <c r="C11" s="111">
        <f>SUM('2022 Budget'!I45:I46)</f>
        <v>1635.12</v>
      </c>
      <c r="D11" s="112">
        <f t="shared" si="0"/>
        <v>0.19236705882352939</v>
      </c>
      <c r="E11" s="107"/>
      <c r="F11" s="112">
        <f>C11/F2</f>
        <v>8.6698756355460473E-4</v>
      </c>
    </row>
    <row r="12" spans="1:11" x14ac:dyDescent="0.2">
      <c r="A12" s="107" t="s">
        <v>330</v>
      </c>
      <c r="B12" s="111">
        <f>SUM('2022 Budget'!H47:H48)</f>
        <v>342000</v>
      </c>
      <c r="C12" s="111">
        <f>SUM('2022 Budget'!I47:I48)</f>
        <v>162180.97</v>
      </c>
      <c r="D12" s="112">
        <f t="shared" si="0"/>
        <v>0.47421336257309943</v>
      </c>
      <c r="E12" s="107"/>
      <c r="F12" s="112">
        <f>C12/F2</f>
        <v>8.5993006039448136E-2</v>
      </c>
    </row>
    <row r="13" spans="1:11" x14ac:dyDescent="0.2">
      <c r="A13" s="107" t="s">
        <v>331</v>
      </c>
      <c r="B13" s="111">
        <f>SUM('2022 Budget'!H50:H53)</f>
        <v>66500</v>
      </c>
      <c r="C13" s="111">
        <f>SUM('2022 Budget'!I50:I53)</f>
        <v>18723.920000000002</v>
      </c>
      <c r="D13" s="112">
        <f t="shared" si="0"/>
        <v>0.2815627067669173</v>
      </c>
      <c r="E13" s="107"/>
      <c r="F13" s="112">
        <f>C13/F2</f>
        <v>9.9279598934581791E-3</v>
      </c>
    </row>
    <row r="14" spans="1:11" x14ac:dyDescent="0.2">
      <c r="A14" s="107" t="s">
        <v>332</v>
      </c>
      <c r="B14" s="111"/>
      <c r="C14" s="111">
        <f>'2022 Budget'!I61</f>
        <v>0</v>
      </c>
      <c r="D14" s="112"/>
      <c r="E14" s="107"/>
      <c r="F14" s="112">
        <f>C14/F2</f>
        <v>0</v>
      </c>
    </row>
  </sheetData>
  <mergeCells count="1">
    <mergeCell ref="A1:K1"/>
  </mergeCells>
  <pageMargins left="0.7" right="0.7" top="0.25" bottom="0.25" header="0.3" footer="0.3"/>
  <pageSetup scale="90" orientation="landscape" r:id="rId1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2022 Budget</vt:lpstr>
      <vt:lpstr>2022 Summary</vt:lpstr>
      <vt:lpstr>2021 Summary Budget</vt:lpstr>
      <vt:lpstr>2022 Summary Budget</vt:lpstr>
      <vt:lpstr>2021 Budget vs Actual</vt:lpstr>
      <vt:lpstr>YTD 2022 Graph</vt:lpstr>
      <vt:lpstr>'2021 Budget vs Actual'!Print_Area</vt:lpstr>
      <vt:lpstr>'2022 Budget'!Print_Area</vt:lpstr>
      <vt:lpstr>'2022 Summary'!Print_Area</vt:lpstr>
      <vt:lpstr>'2022 Summary Budget'!Print_Area</vt:lpstr>
      <vt:lpstr>'YTD 2022 Graph'!Print_Area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Marty</dc:creator>
  <cp:lastModifiedBy>Stephanie Marty</cp:lastModifiedBy>
  <cp:lastPrinted>2022-07-14T17:05:42Z</cp:lastPrinted>
  <dcterms:created xsi:type="dcterms:W3CDTF">2018-07-31T18:13:48Z</dcterms:created>
  <dcterms:modified xsi:type="dcterms:W3CDTF">2022-07-14T18:46:57Z</dcterms:modified>
</cp:coreProperties>
</file>